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Y:\PRO-AQUA\ZAKÁZKY\Ovesné Kladruby_VDJ\03_VV_RO_soutěž\Výkaz_výměr\"/>
    </mc:Choice>
  </mc:AlternateContent>
  <xr:revisionPtr revIDLastSave="0" documentId="13_ncr:1_{25D47044-C5FC-45F2-8DC1-5C7CD903EB2A}" xr6:coauthVersionLast="46" xr6:coauthVersionMax="46" xr10:uidLastSave="{00000000-0000-0000-0000-000000000000}"/>
  <workbookProtection workbookAlgorithmName="SHA-512" workbookHashValue="iJ2ygfkP8klGYK8r30lNwyhAJlR1HVyxwsB9YE+eBvNJJWlS4YuwxnKzvUVNoGjoOjLEoqKecNaCfRxQebyISQ==" workbookSaltValue="SBLseGyhLydZOa2O7HYUrA==" workbookSpinCount="100000" lockStructure="1"/>
  <bookViews>
    <workbookView xWindow="-120" yWindow="-120" windowWidth="38640" windowHeight="21240" xr2:uid="{00000000-000D-0000-FFFF-FFFF00000000}"/>
  </bookViews>
  <sheets>
    <sheet name="Celková rekapitulace" sheetId="11" r:id="rId1"/>
    <sheet name="Rekapitulace SO01-04" sheetId="1" r:id="rId2"/>
    <sheet name="SO-01 - Vodojem a vstupní..." sheetId="2" r:id="rId3"/>
    <sheet name="SO-02 - Vrtaná studna a m..." sheetId="3" r:id="rId4"/>
    <sheet name="SO-03 - Propojovací potrubí" sheetId="4" r:id="rId5"/>
    <sheet name="SO-04 - Zpevněné a nezpev..." sheetId="5" r:id="rId6"/>
    <sheet name="PS - Strojně technolog." sheetId="7" r:id="rId7"/>
    <sheet name="PS_Elektro_rekapitulace" sheetId="8" r:id="rId8"/>
    <sheet name="PS_elektro" sheetId="9" r:id="rId9"/>
    <sheet name="VRN_ORN" sheetId="10" r:id="rId10"/>
    <sheet name="Pokyny pro vyplnění" sheetId="6" r:id="rId11"/>
  </sheets>
  <definedNames>
    <definedName name="_xlnm._FilterDatabase" localSheetId="2" hidden="1">'SO-01 - Vodojem a vstupní...'!$C$98:$K$523</definedName>
    <definedName name="_xlnm._FilterDatabase" localSheetId="3" hidden="1">'SO-02 - Vrtaná studna a m...'!$C$86:$K$195</definedName>
    <definedName name="_xlnm._FilterDatabase" localSheetId="4" hidden="1">'SO-03 - Propojovací potrubí'!$C$88:$K$439</definedName>
    <definedName name="_xlnm._FilterDatabase" localSheetId="5" hidden="1">'SO-04 - Zpevněné a nezpev...'!$C$84:$K$265</definedName>
    <definedName name="_xlnm.Print_Titles" localSheetId="1">'Rekapitulace SO01-04'!$52:$52</definedName>
    <definedName name="_xlnm.Print_Titles" localSheetId="2">'SO-01 - Vodojem a vstupní...'!$98:$98</definedName>
    <definedName name="_xlnm.Print_Titles" localSheetId="3">'SO-02 - Vrtaná studna a m...'!$86:$86</definedName>
    <definedName name="_xlnm.Print_Titles" localSheetId="4">'SO-03 - Propojovací potrubí'!$88:$88</definedName>
    <definedName name="_xlnm.Print_Titles" localSheetId="5">'SO-04 - Zpevněné a nezpev...'!$84:$84</definedName>
    <definedName name="_xlnm.Print_Area" localSheetId="0">'Celková rekapitulace'!$A$1:$C$29</definedName>
    <definedName name="_xlnm.Print_Area" localSheetId="10">'Pokyny pro vyplnění'!$B$2:$K$71,'Pokyny pro vyplnění'!$B$74:$K$118,'Pokyny pro vyplnění'!$B$121:$K$161,'Pokyny pro vyplnění'!$B$164:$K$218</definedName>
    <definedName name="_xlnm.Print_Area" localSheetId="1">'Rekapitulace SO01-04'!$D$4:$AO$36,'Rekapitulace SO01-04'!$C$42:$AQ$59</definedName>
    <definedName name="_xlnm.Print_Area" localSheetId="2">'SO-01 - Vodojem a vstupní...'!$C$4:$J$39,'SO-01 - Vodojem a vstupní...'!$C$45:$J$80,'SO-01 - Vodojem a vstupní...'!$C$86:$K$523</definedName>
    <definedName name="_xlnm.Print_Area" localSheetId="3">'SO-02 - Vrtaná studna a m...'!$C$4:$J$39,'SO-02 - Vrtaná studna a m...'!$C$45:$J$68,'SO-02 - Vrtaná studna a m...'!$C$74:$K$195</definedName>
    <definedName name="_xlnm.Print_Area" localSheetId="4">'SO-03 - Propojovací potrubí'!$C$4:$J$39,'SO-03 - Propojovací potrubí'!$C$45:$J$70,'SO-03 - Propojovací potrubí'!$C$76:$K$439</definedName>
    <definedName name="_xlnm.Print_Area" localSheetId="5">'SO-04 - Zpevněné a nezpev...'!$C$4:$J$39,'SO-04 - Zpevněné a nezpev...'!$C$45:$J$66,'SO-04 - Zpevněné a nezpev...'!$C$72:$K$265</definedName>
    <definedName name="_xlnm.Print_Area" localSheetId="9">VRN_ORN!$A$1:$C$25</definedName>
  </definedNames>
  <calcPr calcId="191029"/>
</workbook>
</file>

<file path=xl/calcChain.xml><?xml version="1.0" encoding="utf-8"?>
<calcChain xmlns="http://schemas.openxmlformats.org/spreadsheetml/2006/main">
  <c r="E18" i="4" l="1"/>
  <c r="E18" i="2"/>
  <c r="J17" i="2"/>
  <c r="I8" i="7"/>
  <c r="H8" i="7"/>
  <c r="C25" i="10" l="1"/>
  <c r="C18" i="11" s="1"/>
  <c r="F27" i="8" l="1"/>
  <c r="F28" i="8" s="1"/>
  <c r="G28" i="8" s="1"/>
  <c r="I182" i="9"/>
  <c r="G182" i="9"/>
  <c r="I181" i="9"/>
  <c r="G181" i="9"/>
  <c r="I180" i="9"/>
  <c r="G180" i="9"/>
  <c r="I179" i="9"/>
  <c r="G179" i="9"/>
  <c r="I178" i="9"/>
  <c r="G178" i="9"/>
  <c r="I177" i="9"/>
  <c r="G177" i="9"/>
  <c r="I176" i="9"/>
  <c r="G176" i="9"/>
  <c r="I175" i="9"/>
  <c r="G175" i="9"/>
  <c r="I174" i="9"/>
  <c r="G174" i="9"/>
  <c r="I173" i="9"/>
  <c r="G173" i="9"/>
  <c r="I172" i="9"/>
  <c r="G172" i="9"/>
  <c r="I171" i="9"/>
  <c r="G171" i="9"/>
  <c r="I170" i="9"/>
  <c r="G170" i="9"/>
  <c r="I169" i="9"/>
  <c r="G169" i="9"/>
  <c r="I168" i="9"/>
  <c r="G168" i="9"/>
  <c r="I167" i="9"/>
  <c r="G167" i="9"/>
  <c r="I166" i="9"/>
  <c r="G166" i="9"/>
  <c r="I165" i="9"/>
  <c r="G165" i="9"/>
  <c r="I164" i="9"/>
  <c r="G164" i="9"/>
  <c r="I163" i="9"/>
  <c r="G163" i="9"/>
  <c r="I162" i="9"/>
  <c r="G162" i="9"/>
  <c r="I161" i="9"/>
  <c r="G161" i="9"/>
  <c r="I160" i="9"/>
  <c r="G160" i="9"/>
  <c r="I159" i="9"/>
  <c r="G159" i="9"/>
  <c r="I158" i="9"/>
  <c r="G158" i="9"/>
  <c r="I157" i="9"/>
  <c r="G157" i="9"/>
  <c r="I156" i="9"/>
  <c r="G156" i="9"/>
  <c r="I155" i="9"/>
  <c r="G155" i="9"/>
  <c r="I154" i="9"/>
  <c r="G154" i="9"/>
  <c r="I153" i="9"/>
  <c r="G153" i="9"/>
  <c r="I152" i="9"/>
  <c r="G152" i="9"/>
  <c r="I151" i="9"/>
  <c r="G151" i="9"/>
  <c r="I150" i="9"/>
  <c r="G150" i="9"/>
  <c r="I149" i="9"/>
  <c r="G149" i="9"/>
  <c r="I148" i="9"/>
  <c r="G148" i="9"/>
  <c r="I147" i="9"/>
  <c r="G147" i="9"/>
  <c r="I146" i="9"/>
  <c r="G146" i="9"/>
  <c r="I141" i="9"/>
  <c r="I140" i="9"/>
  <c r="G140" i="9"/>
  <c r="G141" i="9" s="1"/>
  <c r="I137" i="9"/>
  <c r="I138" i="9" s="1"/>
  <c r="G137" i="9"/>
  <c r="G138" i="9" s="1"/>
  <c r="F22" i="8" s="1"/>
  <c r="I134" i="9"/>
  <c r="G134" i="9"/>
  <c r="I133" i="9"/>
  <c r="G133" i="9"/>
  <c r="I132" i="9"/>
  <c r="G132" i="9"/>
  <c r="I131" i="9"/>
  <c r="G131" i="9"/>
  <c r="I130" i="9"/>
  <c r="G130" i="9"/>
  <c r="I129" i="9"/>
  <c r="G129" i="9"/>
  <c r="I126" i="9"/>
  <c r="G126" i="9"/>
  <c r="I125" i="9"/>
  <c r="G125" i="9"/>
  <c r="I124" i="9"/>
  <c r="G124" i="9"/>
  <c r="I123" i="9"/>
  <c r="G123" i="9"/>
  <c r="I122" i="9"/>
  <c r="G122" i="9"/>
  <c r="I121" i="9"/>
  <c r="G121" i="9"/>
  <c r="I120" i="9"/>
  <c r="G120" i="9"/>
  <c r="I119" i="9"/>
  <c r="G119" i="9"/>
  <c r="I118" i="9"/>
  <c r="G118" i="9"/>
  <c r="I117" i="9"/>
  <c r="G117" i="9"/>
  <c r="I116" i="9"/>
  <c r="G116" i="9"/>
  <c r="I115" i="9"/>
  <c r="G115" i="9"/>
  <c r="I114" i="9"/>
  <c r="G114" i="9"/>
  <c r="I113" i="9"/>
  <c r="G113" i="9"/>
  <c r="I112" i="9"/>
  <c r="G112" i="9"/>
  <c r="I111" i="9"/>
  <c r="G111" i="9"/>
  <c r="I110" i="9"/>
  <c r="G110" i="9"/>
  <c r="I109" i="9"/>
  <c r="G109" i="9"/>
  <c r="I108" i="9"/>
  <c r="G108" i="9"/>
  <c r="I107" i="9"/>
  <c r="G107" i="9"/>
  <c r="I106" i="9"/>
  <c r="G106" i="9"/>
  <c r="I105" i="9"/>
  <c r="G105" i="9"/>
  <c r="I104" i="9"/>
  <c r="G104" i="9"/>
  <c r="I103" i="9"/>
  <c r="G103" i="9"/>
  <c r="I102" i="9"/>
  <c r="G102" i="9"/>
  <c r="I101" i="9"/>
  <c r="G101" i="9"/>
  <c r="I100" i="9"/>
  <c r="G100" i="9"/>
  <c r="I99" i="9"/>
  <c r="G99" i="9"/>
  <c r="I98" i="9"/>
  <c r="G98" i="9"/>
  <c r="I97" i="9"/>
  <c r="G97" i="9"/>
  <c r="I96" i="9"/>
  <c r="G96" i="9"/>
  <c r="I95" i="9"/>
  <c r="G95" i="9"/>
  <c r="I94" i="9"/>
  <c r="G94" i="9"/>
  <c r="I93" i="9"/>
  <c r="G93" i="9"/>
  <c r="I92" i="9"/>
  <c r="G92" i="9"/>
  <c r="I91" i="9"/>
  <c r="G91" i="9"/>
  <c r="I90" i="9"/>
  <c r="G90" i="9"/>
  <c r="I89" i="9"/>
  <c r="G89" i="9"/>
  <c r="I88" i="9"/>
  <c r="G88" i="9"/>
  <c r="I87" i="9"/>
  <c r="G87" i="9"/>
  <c r="I86" i="9"/>
  <c r="G86" i="9"/>
  <c r="I85" i="9"/>
  <c r="G85" i="9"/>
  <c r="I84" i="9"/>
  <c r="G84" i="9"/>
  <c r="I83" i="9"/>
  <c r="G83" i="9"/>
  <c r="I82" i="9"/>
  <c r="G82" i="9"/>
  <c r="I81" i="9"/>
  <c r="G81" i="9"/>
  <c r="I80" i="9"/>
  <c r="G80" i="9"/>
  <c r="I77" i="9"/>
  <c r="G77" i="9"/>
  <c r="I76" i="9"/>
  <c r="G76" i="9"/>
  <c r="I75" i="9"/>
  <c r="G75" i="9"/>
  <c r="I74" i="9"/>
  <c r="I78" i="9" s="1"/>
  <c r="G74" i="9"/>
  <c r="I73" i="9"/>
  <c r="G73" i="9"/>
  <c r="I70" i="9"/>
  <c r="G70" i="9"/>
  <c r="I69" i="9"/>
  <c r="G69" i="9"/>
  <c r="N68" i="9"/>
  <c r="I68" i="9"/>
  <c r="G68" i="9"/>
  <c r="I67" i="9"/>
  <c r="G67" i="9"/>
  <c r="I66" i="9"/>
  <c r="G66" i="9"/>
  <c r="I65" i="9"/>
  <c r="G65" i="9"/>
  <c r="I64" i="9"/>
  <c r="G64" i="9"/>
  <c r="I63" i="9"/>
  <c r="G63" i="9"/>
  <c r="I62" i="9"/>
  <c r="G62" i="9"/>
  <c r="I61" i="9"/>
  <c r="G61" i="9"/>
  <c r="I60" i="9"/>
  <c r="G60" i="9"/>
  <c r="I59" i="9"/>
  <c r="G59" i="9"/>
  <c r="I58" i="9"/>
  <c r="G58" i="9"/>
  <c r="I57" i="9"/>
  <c r="G57" i="9"/>
  <c r="N56" i="9"/>
  <c r="I56" i="9"/>
  <c r="G56" i="9"/>
  <c r="I55" i="9"/>
  <c r="G55" i="9"/>
  <c r="I54" i="9"/>
  <c r="G54" i="9"/>
  <c r="N53" i="9"/>
  <c r="I53" i="9"/>
  <c r="G53" i="9"/>
  <c r="N52" i="9"/>
  <c r="I52" i="9"/>
  <c r="G52" i="9"/>
  <c r="I51" i="9"/>
  <c r="G51" i="9"/>
  <c r="I50" i="9"/>
  <c r="G50" i="9"/>
  <c r="N49" i="9"/>
  <c r="I49" i="9"/>
  <c r="G49" i="9"/>
  <c r="N48" i="9"/>
  <c r="I48" i="9"/>
  <c r="G48" i="9"/>
  <c r="N47" i="9"/>
  <c r="I47" i="9"/>
  <c r="G47" i="9"/>
  <c r="I46" i="9"/>
  <c r="G46" i="9"/>
  <c r="N45" i="9"/>
  <c r="I45" i="9"/>
  <c r="G45" i="9"/>
  <c r="I44" i="9"/>
  <c r="G44" i="9"/>
  <c r="N43" i="9"/>
  <c r="I43" i="9"/>
  <c r="G43" i="9"/>
  <c r="N42" i="9"/>
  <c r="I42" i="9"/>
  <c r="G42" i="9"/>
  <c r="N41" i="9"/>
  <c r="I41" i="9"/>
  <c r="G41" i="9"/>
  <c r="N40" i="9"/>
  <c r="I40" i="9"/>
  <c r="G40" i="9"/>
  <c r="N39" i="9"/>
  <c r="I39" i="9"/>
  <c r="G39" i="9"/>
  <c r="N38" i="9"/>
  <c r="I38" i="9"/>
  <c r="G38" i="9"/>
  <c r="N37" i="9"/>
  <c r="I37" i="9"/>
  <c r="G37" i="9"/>
  <c r="N36" i="9"/>
  <c r="I36" i="9"/>
  <c r="G36" i="9"/>
  <c r="N35" i="9"/>
  <c r="I35" i="9"/>
  <c r="G35" i="9"/>
  <c r="N34" i="9"/>
  <c r="I34" i="9"/>
  <c r="G34" i="9"/>
  <c r="N33" i="9"/>
  <c r="I33" i="9"/>
  <c r="G33" i="9"/>
  <c r="I32" i="9"/>
  <c r="G32" i="9"/>
  <c r="I31" i="9"/>
  <c r="G31" i="9"/>
  <c r="I30" i="9"/>
  <c r="G30" i="9"/>
  <c r="I29" i="9"/>
  <c r="G29" i="9"/>
  <c r="I28" i="9"/>
  <c r="G28" i="9"/>
  <c r="I27" i="9"/>
  <c r="G27" i="9"/>
  <c r="I24" i="9"/>
  <c r="G24" i="9"/>
  <c r="I23" i="9"/>
  <c r="G23" i="9"/>
  <c r="I22" i="9"/>
  <c r="G22" i="9"/>
  <c r="I21" i="9"/>
  <c r="G21" i="9"/>
  <c r="I20" i="9"/>
  <c r="G20" i="9"/>
  <c r="I19" i="9"/>
  <c r="G19" i="9"/>
  <c r="I18" i="9"/>
  <c r="G18" i="9"/>
  <c r="I17" i="9"/>
  <c r="G17" i="9"/>
  <c r="I16" i="9"/>
  <c r="G16" i="9"/>
  <c r="I15" i="9"/>
  <c r="G15" i="9"/>
  <c r="I14" i="9"/>
  <c r="G14" i="9"/>
  <c r="I13" i="9"/>
  <c r="G13" i="9"/>
  <c r="I12" i="9"/>
  <c r="G12" i="9"/>
  <c r="I11" i="9"/>
  <c r="G11" i="9"/>
  <c r="I10" i="9"/>
  <c r="I35" i="7"/>
  <c r="H35" i="7"/>
  <c r="J35" i="7" s="1"/>
  <c r="I34" i="7"/>
  <c r="H34" i="7"/>
  <c r="I33" i="7"/>
  <c r="H33" i="7"/>
  <c r="I30" i="7"/>
  <c r="I31" i="7" s="1"/>
  <c r="I43" i="7" s="1"/>
  <c r="H30" i="7"/>
  <c r="H31" i="7" s="1"/>
  <c r="H43" i="7" s="1"/>
  <c r="I27" i="7"/>
  <c r="H27" i="7"/>
  <c r="I26" i="7"/>
  <c r="H26" i="7"/>
  <c r="I25" i="7"/>
  <c r="H25" i="7"/>
  <c r="J25" i="7" s="1"/>
  <c r="I24" i="7"/>
  <c r="H24" i="7"/>
  <c r="I23" i="7"/>
  <c r="H23" i="7"/>
  <c r="I22" i="7"/>
  <c r="H22" i="7"/>
  <c r="J22" i="7" s="1"/>
  <c r="I21" i="7"/>
  <c r="H21" i="7"/>
  <c r="J21" i="7" s="1"/>
  <c r="I20" i="7"/>
  <c r="H20" i="7"/>
  <c r="I19" i="7"/>
  <c r="H19" i="7"/>
  <c r="J19" i="7" s="1"/>
  <c r="I18" i="7"/>
  <c r="H18" i="7"/>
  <c r="I17" i="7"/>
  <c r="H17" i="7"/>
  <c r="I16" i="7"/>
  <c r="H16" i="7"/>
  <c r="J16" i="7" s="1"/>
  <c r="I15" i="7"/>
  <c r="H15" i="7"/>
  <c r="I14" i="7"/>
  <c r="H14" i="7"/>
  <c r="J14" i="7" s="1"/>
  <c r="I13" i="7"/>
  <c r="H13" i="7"/>
  <c r="J13" i="7" s="1"/>
  <c r="I12" i="7"/>
  <c r="H12" i="7"/>
  <c r="J12" i="7" s="1"/>
  <c r="I11" i="7"/>
  <c r="H11" i="7"/>
  <c r="I10" i="7"/>
  <c r="H10" i="7"/>
  <c r="J10" i="7" s="1"/>
  <c r="H9" i="7"/>
  <c r="I9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J37" i="5"/>
  <c r="J36" i="5"/>
  <c r="AY58" i="1"/>
  <c r="J35" i="5"/>
  <c r="AX58" i="1" s="1"/>
  <c r="BI264" i="5"/>
  <c r="BH264" i="5"/>
  <c r="BG264" i="5"/>
  <c r="BF264" i="5"/>
  <c r="T264" i="5"/>
  <c r="R264" i="5"/>
  <c r="P264" i="5"/>
  <c r="BI262" i="5"/>
  <c r="BH262" i="5"/>
  <c r="BG262" i="5"/>
  <c r="BF262" i="5"/>
  <c r="T262" i="5"/>
  <c r="R262" i="5"/>
  <c r="P262" i="5"/>
  <c r="BI259" i="5"/>
  <c r="BH259" i="5"/>
  <c r="BG259" i="5"/>
  <c r="BF259" i="5"/>
  <c r="T259" i="5"/>
  <c r="R259" i="5"/>
  <c r="P259" i="5"/>
  <c r="BI256" i="5"/>
  <c r="BH256" i="5"/>
  <c r="BG256" i="5"/>
  <c r="BF256" i="5"/>
  <c r="T256" i="5"/>
  <c r="R256" i="5"/>
  <c r="P256" i="5"/>
  <c r="BI254" i="5"/>
  <c r="BH254" i="5"/>
  <c r="BG254" i="5"/>
  <c r="BF254" i="5"/>
  <c r="T254" i="5"/>
  <c r="R254" i="5"/>
  <c r="P254" i="5"/>
  <c r="BI252" i="5"/>
  <c r="BH252" i="5"/>
  <c r="BG252" i="5"/>
  <c r="BF252" i="5"/>
  <c r="T252" i="5"/>
  <c r="R252" i="5"/>
  <c r="P252" i="5"/>
  <c r="BI250" i="5"/>
  <c r="BH250" i="5"/>
  <c r="BG250" i="5"/>
  <c r="BF250" i="5"/>
  <c r="T250" i="5"/>
  <c r="R250" i="5"/>
  <c r="P250" i="5"/>
  <c r="BI247" i="5"/>
  <c r="BH247" i="5"/>
  <c r="BG247" i="5"/>
  <c r="BF247" i="5"/>
  <c r="T247" i="5"/>
  <c r="R247" i="5"/>
  <c r="P247" i="5"/>
  <c r="BI245" i="5"/>
  <c r="BH245" i="5"/>
  <c r="BG245" i="5"/>
  <c r="BF245" i="5"/>
  <c r="T245" i="5"/>
  <c r="R245" i="5"/>
  <c r="P245" i="5"/>
  <c r="BI243" i="5"/>
  <c r="BH243" i="5"/>
  <c r="BG243" i="5"/>
  <c r="BF243" i="5"/>
  <c r="T243" i="5"/>
  <c r="R243" i="5"/>
  <c r="P243" i="5"/>
  <c r="BI242" i="5"/>
  <c r="BH242" i="5"/>
  <c r="BG242" i="5"/>
  <c r="BF242" i="5"/>
  <c r="T242" i="5"/>
  <c r="R242" i="5"/>
  <c r="P242" i="5"/>
  <c r="BI241" i="5"/>
  <c r="BH241" i="5"/>
  <c r="BG241" i="5"/>
  <c r="BF241" i="5"/>
  <c r="T241" i="5"/>
  <c r="R241" i="5"/>
  <c r="P241" i="5"/>
  <c r="BI239" i="5"/>
  <c r="BH239" i="5"/>
  <c r="BG239" i="5"/>
  <c r="BF239" i="5"/>
  <c r="T239" i="5"/>
  <c r="R239" i="5"/>
  <c r="P239" i="5"/>
  <c r="BI237" i="5"/>
  <c r="BH237" i="5"/>
  <c r="BG237" i="5"/>
  <c r="BF237" i="5"/>
  <c r="T237" i="5"/>
  <c r="R237" i="5"/>
  <c r="P237" i="5"/>
  <c r="BI230" i="5"/>
  <c r="BH230" i="5"/>
  <c r="BG230" i="5"/>
  <c r="BF230" i="5"/>
  <c r="T230" i="5"/>
  <c r="R230" i="5"/>
  <c r="P230" i="5"/>
  <c r="BI223" i="5"/>
  <c r="BH223" i="5"/>
  <c r="BG223" i="5"/>
  <c r="BF223" i="5"/>
  <c r="T223" i="5"/>
  <c r="R223" i="5"/>
  <c r="P223" i="5"/>
  <c r="BI220" i="5"/>
  <c r="BH220" i="5"/>
  <c r="BG220" i="5"/>
  <c r="BF220" i="5"/>
  <c r="T220" i="5"/>
  <c r="R220" i="5"/>
  <c r="P220" i="5"/>
  <c r="BI217" i="5"/>
  <c r="BH217" i="5"/>
  <c r="BG217" i="5"/>
  <c r="BF217" i="5"/>
  <c r="T217" i="5"/>
  <c r="R217" i="5"/>
  <c r="P217" i="5"/>
  <c r="BI215" i="5"/>
  <c r="BH215" i="5"/>
  <c r="BG215" i="5"/>
  <c r="BF215" i="5"/>
  <c r="T215" i="5"/>
  <c r="R215" i="5"/>
  <c r="P215" i="5"/>
  <c r="BI213" i="5"/>
  <c r="BH213" i="5"/>
  <c r="BG213" i="5"/>
  <c r="BF213" i="5"/>
  <c r="T213" i="5"/>
  <c r="R213" i="5"/>
  <c r="P213" i="5"/>
  <c r="BI210" i="5"/>
  <c r="BH210" i="5"/>
  <c r="BG210" i="5"/>
  <c r="BF210" i="5"/>
  <c r="T210" i="5"/>
  <c r="R210" i="5"/>
  <c r="P210" i="5"/>
  <c r="BI208" i="5"/>
  <c r="BH208" i="5"/>
  <c r="BG208" i="5"/>
  <c r="BF208" i="5"/>
  <c r="T208" i="5"/>
  <c r="R208" i="5"/>
  <c r="P208" i="5"/>
  <c r="BI205" i="5"/>
  <c r="BH205" i="5"/>
  <c r="BG205" i="5"/>
  <c r="BF205" i="5"/>
  <c r="T205" i="5"/>
  <c r="R205" i="5"/>
  <c r="P205" i="5"/>
  <c r="BI203" i="5"/>
  <c r="BH203" i="5"/>
  <c r="BG203" i="5"/>
  <c r="BF203" i="5"/>
  <c r="T203" i="5"/>
  <c r="R203" i="5"/>
  <c r="P203" i="5"/>
  <c r="BI195" i="5"/>
  <c r="BH195" i="5"/>
  <c r="BG195" i="5"/>
  <c r="BF195" i="5"/>
  <c r="T195" i="5"/>
  <c r="R195" i="5"/>
  <c r="P195" i="5"/>
  <c r="BI187" i="5"/>
  <c r="BH187" i="5"/>
  <c r="BG187" i="5"/>
  <c r="BF187" i="5"/>
  <c r="T187" i="5"/>
  <c r="R187" i="5"/>
  <c r="P187" i="5"/>
  <c r="BI184" i="5"/>
  <c r="BH184" i="5"/>
  <c r="BG184" i="5"/>
  <c r="BF184" i="5"/>
  <c r="T184" i="5"/>
  <c r="R184" i="5"/>
  <c r="P184" i="5"/>
  <c r="BI182" i="5"/>
  <c r="BH182" i="5"/>
  <c r="BG182" i="5"/>
  <c r="BF182" i="5"/>
  <c r="T182" i="5"/>
  <c r="R182" i="5"/>
  <c r="P182" i="5"/>
  <c r="BI180" i="5"/>
  <c r="BH180" i="5"/>
  <c r="BG180" i="5"/>
  <c r="BF180" i="5"/>
  <c r="T180" i="5"/>
  <c r="R180" i="5"/>
  <c r="P180" i="5"/>
  <c r="BI178" i="5"/>
  <c r="BH178" i="5"/>
  <c r="BG178" i="5"/>
  <c r="BF178" i="5"/>
  <c r="T178" i="5"/>
  <c r="R178" i="5"/>
  <c r="P178" i="5"/>
  <c r="BI176" i="5"/>
  <c r="BH176" i="5"/>
  <c r="BG176" i="5"/>
  <c r="BF176" i="5"/>
  <c r="T176" i="5"/>
  <c r="R176" i="5"/>
  <c r="P176" i="5"/>
  <c r="BI174" i="5"/>
  <c r="BH174" i="5"/>
  <c r="BG174" i="5"/>
  <c r="BF174" i="5"/>
  <c r="T174" i="5"/>
  <c r="R174" i="5"/>
  <c r="P174" i="5"/>
  <c r="BI172" i="5"/>
  <c r="BH172" i="5"/>
  <c r="BG172" i="5"/>
  <c r="BF172" i="5"/>
  <c r="T172" i="5"/>
  <c r="R172" i="5"/>
  <c r="P172" i="5"/>
  <c r="BI170" i="5"/>
  <c r="BH170" i="5"/>
  <c r="BG170" i="5"/>
  <c r="BF170" i="5"/>
  <c r="T170" i="5"/>
  <c r="R170" i="5"/>
  <c r="P170" i="5"/>
  <c r="BI167" i="5"/>
  <c r="BH167" i="5"/>
  <c r="BG167" i="5"/>
  <c r="BF167" i="5"/>
  <c r="T167" i="5"/>
  <c r="R167" i="5"/>
  <c r="P167" i="5"/>
  <c r="BI165" i="5"/>
  <c r="BH165" i="5"/>
  <c r="BG165" i="5"/>
  <c r="BF165" i="5"/>
  <c r="T165" i="5"/>
  <c r="R165" i="5"/>
  <c r="P165" i="5"/>
  <c r="BI162" i="5"/>
  <c r="BH162" i="5"/>
  <c r="BG162" i="5"/>
  <c r="BF162" i="5"/>
  <c r="T162" i="5"/>
  <c r="R162" i="5"/>
  <c r="P162" i="5"/>
  <c r="BI160" i="5"/>
  <c r="BH160" i="5"/>
  <c r="BG160" i="5"/>
  <c r="BF160" i="5"/>
  <c r="T160" i="5"/>
  <c r="R160" i="5"/>
  <c r="P160" i="5"/>
  <c r="BI157" i="5"/>
  <c r="BH157" i="5"/>
  <c r="BG157" i="5"/>
  <c r="BF157" i="5"/>
  <c r="T157" i="5"/>
  <c r="R157" i="5"/>
  <c r="P157" i="5"/>
  <c r="BI155" i="5"/>
  <c r="BH155" i="5"/>
  <c r="BG155" i="5"/>
  <c r="BF155" i="5"/>
  <c r="T155" i="5"/>
  <c r="R155" i="5"/>
  <c r="P155" i="5"/>
  <c r="BI153" i="5"/>
  <c r="BH153" i="5"/>
  <c r="BG153" i="5"/>
  <c r="BF153" i="5"/>
  <c r="T153" i="5"/>
  <c r="R153" i="5"/>
  <c r="P153" i="5"/>
  <c r="BI150" i="5"/>
  <c r="BH150" i="5"/>
  <c r="BG150" i="5"/>
  <c r="BF150" i="5"/>
  <c r="T150" i="5"/>
  <c r="R150" i="5"/>
  <c r="P150" i="5"/>
  <c r="BI148" i="5"/>
  <c r="BH148" i="5"/>
  <c r="BG148" i="5"/>
  <c r="BF148" i="5"/>
  <c r="T148" i="5"/>
  <c r="R148" i="5"/>
  <c r="P148" i="5"/>
  <c r="BI146" i="5"/>
  <c r="BH146" i="5"/>
  <c r="BG146" i="5"/>
  <c r="BF146" i="5"/>
  <c r="T146" i="5"/>
  <c r="R146" i="5"/>
  <c r="P146" i="5"/>
  <c r="BI144" i="5"/>
  <c r="BH144" i="5"/>
  <c r="BG144" i="5"/>
  <c r="BF144" i="5"/>
  <c r="T144" i="5"/>
  <c r="R144" i="5"/>
  <c r="P144" i="5"/>
  <c r="BI141" i="5"/>
  <c r="BH141" i="5"/>
  <c r="BG141" i="5"/>
  <c r="BF141" i="5"/>
  <c r="T141" i="5"/>
  <c r="R141" i="5"/>
  <c r="P141" i="5"/>
  <c r="BI137" i="5"/>
  <c r="BH137" i="5"/>
  <c r="BG137" i="5"/>
  <c r="BF137" i="5"/>
  <c r="T137" i="5"/>
  <c r="R137" i="5"/>
  <c r="P137" i="5"/>
  <c r="BI133" i="5"/>
  <c r="BH133" i="5"/>
  <c r="BG133" i="5"/>
  <c r="BF133" i="5"/>
  <c r="T133" i="5"/>
  <c r="R133" i="5"/>
  <c r="P133" i="5"/>
  <c r="BI130" i="5"/>
  <c r="BH130" i="5"/>
  <c r="BG130" i="5"/>
  <c r="BF130" i="5"/>
  <c r="T130" i="5"/>
  <c r="R130" i="5"/>
  <c r="P130" i="5"/>
  <c r="BI128" i="5"/>
  <c r="BH128" i="5"/>
  <c r="BG128" i="5"/>
  <c r="BF128" i="5"/>
  <c r="T128" i="5"/>
  <c r="R128" i="5"/>
  <c r="P128" i="5"/>
  <c r="BI126" i="5"/>
  <c r="BH126" i="5"/>
  <c r="BG126" i="5"/>
  <c r="BF126" i="5"/>
  <c r="T126" i="5"/>
  <c r="R126" i="5"/>
  <c r="P126" i="5"/>
  <c r="BI122" i="5"/>
  <c r="BH122" i="5"/>
  <c r="BG122" i="5"/>
  <c r="BF122" i="5"/>
  <c r="T122" i="5"/>
  <c r="R122" i="5"/>
  <c r="P122" i="5"/>
  <c r="BI119" i="5"/>
  <c r="BH119" i="5"/>
  <c r="BG119" i="5"/>
  <c r="BF119" i="5"/>
  <c r="T119" i="5"/>
  <c r="R119" i="5"/>
  <c r="P119" i="5"/>
  <c r="BI116" i="5"/>
  <c r="BH116" i="5"/>
  <c r="BG116" i="5"/>
  <c r="BF116" i="5"/>
  <c r="T116" i="5"/>
  <c r="R116" i="5"/>
  <c r="P116" i="5"/>
  <c r="BI113" i="5"/>
  <c r="BH113" i="5"/>
  <c r="BG113" i="5"/>
  <c r="BF113" i="5"/>
  <c r="T113" i="5"/>
  <c r="R113" i="5"/>
  <c r="P113" i="5"/>
  <c r="BI110" i="5"/>
  <c r="BH110" i="5"/>
  <c r="BG110" i="5"/>
  <c r="BF110" i="5"/>
  <c r="T110" i="5"/>
  <c r="R110" i="5"/>
  <c r="P110" i="5"/>
  <c r="BI107" i="5"/>
  <c r="BH107" i="5"/>
  <c r="BG107" i="5"/>
  <c r="BF107" i="5"/>
  <c r="T107" i="5"/>
  <c r="R107" i="5"/>
  <c r="P107" i="5"/>
  <c r="BI104" i="5"/>
  <c r="BH104" i="5"/>
  <c r="BG104" i="5"/>
  <c r="BF104" i="5"/>
  <c r="T104" i="5"/>
  <c r="R104" i="5"/>
  <c r="P104" i="5"/>
  <c r="BI100" i="5"/>
  <c r="BH100" i="5"/>
  <c r="BG100" i="5"/>
  <c r="BF100" i="5"/>
  <c r="T100" i="5"/>
  <c r="R100" i="5"/>
  <c r="P100" i="5"/>
  <c r="BI96" i="5"/>
  <c r="BH96" i="5"/>
  <c r="BG96" i="5"/>
  <c r="BF96" i="5"/>
  <c r="T96" i="5"/>
  <c r="R96" i="5"/>
  <c r="P96" i="5"/>
  <c r="BI88" i="5"/>
  <c r="BH88" i="5"/>
  <c r="BG88" i="5"/>
  <c r="BF88" i="5"/>
  <c r="T88" i="5"/>
  <c r="R88" i="5"/>
  <c r="P88" i="5"/>
  <c r="J81" i="5"/>
  <c r="F81" i="5"/>
  <c r="F79" i="5"/>
  <c r="E77" i="5"/>
  <c r="J54" i="5"/>
  <c r="F54" i="5"/>
  <c r="F52" i="5"/>
  <c r="E50" i="5"/>
  <c r="J24" i="5"/>
  <c r="E24" i="5"/>
  <c r="J82" i="5" s="1"/>
  <c r="J23" i="5"/>
  <c r="J18" i="5"/>
  <c r="E18" i="5"/>
  <c r="F82" i="5" s="1"/>
  <c r="J17" i="5"/>
  <c r="J12" i="5"/>
  <c r="J52" i="5" s="1"/>
  <c r="E7" i="5"/>
  <c r="E75" i="5" s="1"/>
  <c r="J37" i="4"/>
  <c r="J36" i="4"/>
  <c r="AY57" i="1"/>
  <c r="J35" i="4"/>
  <c r="AX57" i="1" s="1"/>
  <c r="BI438" i="4"/>
  <c r="BH438" i="4"/>
  <c r="BG438" i="4"/>
  <c r="BF438" i="4"/>
  <c r="T438" i="4"/>
  <c r="T437" i="4" s="1"/>
  <c r="R438" i="4"/>
  <c r="R437" i="4" s="1"/>
  <c r="P438" i="4"/>
  <c r="P437" i="4" s="1"/>
  <c r="BI434" i="4"/>
  <c r="BH434" i="4"/>
  <c r="BG434" i="4"/>
  <c r="BF434" i="4"/>
  <c r="T434" i="4"/>
  <c r="R434" i="4"/>
  <c r="P434" i="4"/>
  <c r="BI431" i="4"/>
  <c r="BH431" i="4"/>
  <c r="BG431" i="4"/>
  <c r="BF431" i="4"/>
  <c r="T431" i="4"/>
  <c r="R431" i="4"/>
  <c r="P431" i="4"/>
  <c r="BI428" i="4"/>
  <c r="BH428" i="4"/>
  <c r="BG428" i="4"/>
  <c r="BF428" i="4"/>
  <c r="T428" i="4"/>
  <c r="R428" i="4"/>
  <c r="P428" i="4"/>
  <c r="BI427" i="4"/>
  <c r="BH427" i="4"/>
  <c r="BG427" i="4"/>
  <c r="BF427" i="4"/>
  <c r="T427" i="4"/>
  <c r="R427" i="4"/>
  <c r="P427" i="4"/>
  <c r="BI424" i="4"/>
  <c r="BH424" i="4"/>
  <c r="BG424" i="4"/>
  <c r="BF424" i="4"/>
  <c r="T424" i="4"/>
  <c r="R424" i="4"/>
  <c r="P424" i="4"/>
  <c r="BI421" i="4"/>
  <c r="BH421" i="4"/>
  <c r="BG421" i="4"/>
  <c r="BF421" i="4"/>
  <c r="T421" i="4"/>
  <c r="R421" i="4"/>
  <c r="P421" i="4"/>
  <c r="BI406" i="4"/>
  <c r="BH406" i="4"/>
  <c r="BG406" i="4"/>
  <c r="BF406" i="4"/>
  <c r="T406" i="4"/>
  <c r="R406" i="4"/>
  <c r="P406" i="4"/>
  <c r="BI391" i="4"/>
  <c r="BH391" i="4"/>
  <c r="BG391" i="4"/>
  <c r="BF391" i="4"/>
  <c r="T391" i="4"/>
  <c r="R391" i="4"/>
  <c r="P391" i="4"/>
  <c r="BI375" i="4"/>
  <c r="BH375" i="4"/>
  <c r="BG375" i="4"/>
  <c r="BF375" i="4"/>
  <c r="T375" i="4"/>
  <c r="R375" i="4"/>
  <c r="P375" i="4"/>
  <c r="BI372" i="4"/>
  <c r="BH372" i="4"/>
  <c r="BG372" i="4"/>
  <c r="BF372" i="4"/>
  <c r="T372" i="4"/>
  <c r="R372" i="4"/>
  <c r="P372" i="4"/>
  <c r="BI370" i="4"/>
  <c r="BH370" i="4"/>
  <c r="BG370" i="4"/>
  <c r="BF370" i="4"/>
  <c r="T370" i="4"/>
  <c r="R370" i="4"/>
  <c r="P370" i="4"/>
  <c r="BI367" i="4"/>
  <c r="BH367" i="4"/>
  <c r="BG367" i="4"/>
  <c r="BF367" i="4"/>
  <c r="T367" i="4"/>
  <c r="R367" i="4"/>
  <c r="P367" i="4"/>
  <c r="BI364" i="4"/>
  <c r="BH364" i="4"/>
  <c r="BG364" i="4"/>
  <c r="BF364" i="4"/>
  <c r="T364" i="4"/>
  <c r="R364" i="4"/>
  <c r="P364" i="4"/>
  <c r="BI361" i="4"/>
  <c r="BH361" i="4"/>
  <c r="BG361" i="4"/>
  <c r="BF361" i="4"/>
  <c r="T361" i="4"/>
  <c r="R361" i="4"/>
  <c r="P361" i="4"/>
  <c r="BI359" i="4"/>
  <c r="BH359" i="4"/>
  <c r="BG359" i="4"/>
  <c r="BF359" i="4"/>
  <c r="T359" i="4"/>
  <c r="R359" i="4"/>
  <c r="P359" i="4"/>
  <c r="BI358" i="4"/>
  <c r="BH358" i="4"/>
  <c r="BG358" i="4"/>
  <c r="BF358" i="4"/>
  <c r="T358" i="4"/>
  <c r="R358" i="4"/>
  <c r="P358" i="4"/>
  <c r="BI356" i="4"/>
  <c r="BH356" i="4"/>
  <c r="BG356" i="4"/>
  <c r="BF356" i="4"/>
  <c r="T356" i="4"/>
  <c r="R356" i="4"/>
  <c r="P356" i="4"/>
  <c r="BI352" i="4"/>
  <c r="BH352" i="4"/>
  <c r="BG352" i="4"/>
  <c r="BF352" i="4"/>
  <c r="T352" i="4"/>
  <c r="R352" i="4"/>
  <c r="P352" i="4"/>
  <c r="BI349" i="4"/>
  <c r="BH349" i="4"/>
  <c r="BG349" i="4"/>
  <c r="BF349" i="4"/>
  <c r="T349" i="4"/>
  <c r="R349" i="4"/>
  <c r="P349" i="4"/>
  <c r="BI346" i="4"/>
  <c r="BH346" i="4"/>
  <c r="BG346" i="4"/>
  <c r="BF346" i="4"/>
  <c r="T346" i="4"/>
  <c r="R346" i="4"/>
  <c r="P346" i="4"/>
  <c r="BI343" i="4"/>
  <c r="BH343" i="4"/>
  <c r="BG343" i="4"/>
  <c r="BF343" i="4"/>
  <c r="T343" i="4"/>
  <c r="R343" i="4"/>
  <c r="P343" i="4"/>
  <c r="BI342" i="4"/>
  <c r="BH342" i="4"/>
  <c r="BG342" i="4"/>
  <c r="BF342" i="4"/>
  <c r="T342" i="4"/>
  <c r="R342" i="4"/>
  <c r="P342" i="4"/>
  <c r="BI340" i="4"/>
  <c r="BH340" i="4"/>
  <c r="BG340" i="4"/>
  <c r="BF340" i="4"/>
  <c r="T340" i="4"/>
  <c r="R340" i="4"/>
  <c r="P340" i="4"/>
  <c r="BI338" i="4"/>
  <c r="BH338" i="4"/>
  <c r="BG338" i="4"/>
  <c r="BF338" i="4"/>
  <c r="T338" i="4"/>
  <c r="R338" i="4"/>
  <c r="P338" i="4"/>
  <c r="BI335" i="4"/>
  <c r="BH335" i="4"/>
  <c r="BG335" i="4"/>
  <c r="BF335" i="4"/>
  <c r="T335" i="4"/>
  <c r="R335" i="4"/>
  <c r="P335" i="4"/>
  <c r="BI333" i="4"/>
  <c r="BH333" i="4"/>
  <c r="BG333" i="4"/>
  <c r="BF333" i="4"/>
  <c r="T333" i="4"/>
  <c r="R333" i="4"/>
  <c r="P333" i="4"/>
  <c r="BI331" i="4"/>
  <c r="BH331" i="4"/>
  <c r="BG331" i="4"/>
  <c r="BF331" i="4"/>
  <c r="T331" i="4"/>
  <c r="R331" i="4"/>
  <c r="P331" i="4"/>
  <c r="BI328" i="4"/>
  <c r="BH328" i="4"/>
  <c r="BG328" i="4"/>
  <c r="BF328" i="4"/>
  <c r="T328" i="4"/>
  <c r="R328" i="4"/>
  <c r="P328" i="4"/>
  <c r="BI326" i="4"/>
  <c r="BH326" i="4"/>
  <c r="BG326" i="4"/>
  <c r="BF326" i="4"/>
  <c r="T326" i="4"/>
  <c r="R326" i="4"/>
  <c r="P326" i="4"/>
  <c r="BI325" i="4"/>
  <c r="BH325" i="4"/>
  <c r="BG325" i="4"/>
  <c r="BF325" i="4"/>
  <c r="T325" i="4"/>
  <c r="R325" i="4"/>
  <c r="P325" i="4"/>
  <c r="BI320" i="4"/>
  <c r="BH320" i="4"/>
  <c r="BG320" i="4"/>
  <c r="BF320" i="4"/>
  <c r="T320" i="4"/>
  <c r="R320" i="4"/>
  <c r="P320" i="4"/>
  <c r="BI318" i="4"/>
  <c r="BH318" i="4"/>
  <c r="BG318" i="4"/>
  <c r="BF318" i="4"/>
  <c r="T318" i="4"/>
  <c r="R318" i="4"/>
  <c r="P318" i="4"/>
  <c r="BI314" i="4"/>
  <c r="BH314" i="4"/>
  <c r="BG314" i="4"/>
  <c r="BF314" i="4"/>
  <c r="T314" i="4"/>
  <c r="R314" i="4"/>
  <c r="P314" i="4"/>
  <c r="BI312" i="4"/>
  <c r="BH312" i="4"/>
  <c r="BG312" i="4"/>
  <c r="BF312" i="4"/>
  <c r="T312" i="4"/>
  <c r="R312" i="4"/>
  <c r="P312" i="4"/>
  <c r="BI308" i="4"/>
  <c r="BH308" i="4"/>
  <c r="BG308" i="4"/>
  <c r="BF308" i="4"/>
  <c r="T308" i="4"/>
  <c r="R308" i="4"/>
  <c r="P308" i="4"/>
  <c r="BI304" i="4"/>
  <c r="BH304" i="4"/>
  <c r="BG304" i="4"/>
  <c r="BF304" i="4"/>
  <c r="T304" i="4"/>
  <c r="R304" i="4"/>
  <c r="P304" i="4"/>
  <c r="BI302" i="4"/>
  <c r="BH302" i="4"/>
  <c r="BG302" i="4"/>
  <c r="BF302" i="4"/>
  <c r="T302" i="4"/>
  <c r="R302" i="4"/>
  <c r="P302" i="4"/>
  <c r="BI299" i="4"/>
  <c r="BH299" i="4"/>
  <c r="BG299" i="4"/>
  <c r="BF299" i="4"/>
  <c r="T299" i="4"/>
  <c r="R299" i="4"/>
  <c r="P299" i="4"/>
  <c r="BI297" i="4"/>
  <c r="BH297" i="4"/>
  <c r="BG297" i="4"/>
  <c r="BF297" i="4"/>
  <c r="T297" i="4"/>
  <c r="R297" i="4"/>
  <c r="P297" i="4"/>
  <c r="BI295" i="4"/>
  <c r="BH295" i="4"/>
  <c r="BG295" i="4"/>
  <c r="BF295" i="4"/>
  <c r="T295" i="4"/>
  <c r="R295" i="4"/>
  <c r="P295" i="4"/>
  <c r="BI280" i="4"/>
  <c r="BH280" i="4"/>
  <c r="BG280" i="4"/>
  <c r="BF280" i="4"/>
  <c r="T280" i="4"/>
  <c r="R280" i="4"/>
  <c r="P280" i="4"/>
  <c r="BI275" i="4"/>
  <c r="BH275" i="4"/>
  <c r="BG275" i="4"/>
  <c r="BF275" i="4"/>
  <c r="T275" i="4"/>
  <c r="R275" i="4"/>
  <c r="P275" i="4"/>
  <c r="BI272" i="4"/>
  <c r="BH272" i="4"/>
  <c r="BG272" i="4"/>
  <c r="BF272" i="4"/>
  <c r="T272" i="4"/>
  <c r="R272" i="4"/>
  <c r="P272" i="4"/>
  <c r="BI269" i="4"/>
  <c r="BH269" i="4"/>
  <c r="BG269" i="4"/>
  <c r="BF269" i="4"/>
  <c r="T269" i="4"/>
  <c r="R269" i="4"/>
  <c r="P269" i="4"/>
  <c r="BI266" i="4"/>
  <c r="BH266" i="4"/>
  <c r="BG266" i="4"/>
  <c r="BF266" i="4"/>
  <c r="T266" i="4"/>
  <c r="R266" i="4"/>
  <c r="P266" i="4"/>
  <c r="BI264" i="4"/>
  <c r="BH264" i="4"/>
  <c r="BG264" i="4"/>
  <c r="BF264" i="4"/>
  <c r="T264" i="4"/>
  <c r="R264" i="4"/>
  <c r="P264" i="4"/>
  <c r="BI260" i="4"/>
  <c r="BH260" i="4"/>
  <c r="BG260" i="4"/>
  <c r="BF260" i="4"/>
  <c r="T260" i="4"/>
  <c r="R260" i="4"/>
  <c r="P260" i="4"/>
  <c r="BI257" i="4"/>
  <c r="BH257" i="4"/>
  <c r="BG257" i="4"/>
  <c r="BF257" i="4"/>
  <c r="T257" i="4"/>
  <c r="R257" i="4"/>
  <c r="P257" i="4"/>
  <c r="BI253" i="4"/>
  <c r="BH253" i="4"/>
  <c r="BG253" i="4"/>
  <c r="BF253" i="4"/>
  <c r="T253" i="4"/>
  <c r="R253" i="4"/>
  <c r="P253" i="4"/>
  <c r="BI249" i="4"/>
  <c r="BH249" i="4"/>
  <c r="BG249" i="4"/>
  <c r="BF249" i="4"/>
  <c r="T249" i="4"/>
  <c r="R249" i="4"/>
  <c r="P249" i="4"/>
  <c r="BI245" i="4"/>
  <c r="BH245" i="4"/>
  <c r="BG245" i="4"/>
  <c r="BF245" i="4"/>
  <c r="T245" i="4"/>
  <c r="R245" i="4"/>
  <c r="P245" i="4"/>
  <c r="BI242" i="4"/>
  <c r="BH242" i="4"/>
  <c r="BG242" i="4"/>
  <c r="BF242" i="4"/>
  <c r="T242" i="4"/>
  <c r="R242" i="4"/>
  <c r="P242" i="4"/>
  <c r="BI239" i="4"/>
  <c r="BH239" i="4"/>
  <c r="BG239" i="4"/>
  <c r="BF239" i="4"/>
  <c r="T239" i="4"/>
  <c r="R239" i="4"/>
  <c r="P239" i="4"/>
  <c r="BI236" i="4"/>
  <c r="BH236" i="4"/>
  <c r="BG236" i="4"/>
  <c r="BF236" i="4"/>
  <c r="T236" i="4"/>
  <c r="R236" i="4"/>
  <c r="P236" i="4"/>
  <c r="BI231" i="4"/>
  <c r="BH231" i="4"/>
  <c r="BG231" i="4"/>
  <c r="BF231" i="4"/>
  <c r="T231" i="4"/>
  <c r="R231" i="4"/>
  <c r="P231" i="4"/>
  <c r="BI228" i="4"/>
  <c r="BH228" i="4"/>
  <c r="BG228" i="4"/>
  <c r="BF228" i="4"/>
  <c r="T228" i="4"/>
  <c r="R228" i="4"/>
  <c r="P228" i="4"/>
  <c r="BI212" i="4"/>
  <c r="BH212" i="4"/>
  <c r="BG212" i="4"/>
  <c r="BF212" i="4"/>
  <c r="T212" i="4"/>
  <c r="R212" i="4"/>
  <c r="P212" i="4"/>
  <c r="BI204" i="4"/>
  <c r="BH204" i="4"/>
  <c r="BG204" i="4"/>
  <c r="BF204" i="4"/>
  <c r="T204" i="4"/>
  <c r="R204" i="4"/>
  <c r="P204" i="4"/>
  <c r="BI196" i="4"/>
  <c r="BH196" i="4"/>
  <c r="BG196" i="4"/>
  <c r="BF196" i="4"/>
  <c r="T196" i="4"/>
  <c r="R196" i="4"/>
  <c r="P196" i="4"/>
  <c r="BI193" i="4"/>
  <c r="BH193" i="4"/>
  <c r="BG193" i="4"/>
  <c r="BF193" i="4"/>
  <c r="T193" i="4"/>
  <c r="R193" i="4"/>
  <c r="P193" i="4"/>
  <c r="BI190" i="4"/>
  <c r="BH190" i="4"/>
  <c r="BG190" i="4"/>
  <c r="BF190" i="4"/>
  <c r="T190" i="4"/>
  <c r="R190" i="4"/>
  <c r="P190" i="4"/>
  <c r="BI187" i="4"/>
  <c r="BH187" i="4"/>
  <c r="BG187" i="4"/>
  <c r="BF187" i="4"/>
  <c r="T187" i="4"/>
  <c r="R187" i="4"/>
  <c r="P187" i="4"/>
  <c r="BI182" i="4"/>
  <c r="BH182" i="4"/>
  <c r="BG182" i="4"/>
  <c r="BF182" i="4"/>
  <c r="T182" i="4"/>
  <c r="R182" i="4"/>
  <c r="P182" i="4"/>
  <c r="BI179" i="4"/>
  <c r="BH179" i="4"/>
  <c r="BG179" i="4"/>
  <c r="BF179" i="4"/>
  <c r="T179" i="4"/>
  <c r="R179" i="4"/>
  <c r="P179" i="4"/>
  <c r="BI175" i="4"/>
  <c r="BH175" i="4"/>
  <c r="BG175" i="4"/>
  <c r="BF175" i="4"/>
  <c r="T175" i="4"/>
  <c r="R175" i="4"/>
  <c r="P175" i="4"/>
  <c r="BI166" i="4"/>
  <c r="BH166" i="4"/>
  <c r="BG166" i="4"/>
  <c r="BF166" i="4"/>
  <c r="T166" i="4"/>
  <c r="R166" i="4"/>
  <c r="P166" i="4"/>
  <c r="BI164" i="4"/>
  <c r="BH164" i="4"/>
  <c r="BG164" i="4"/>
  <c r="BF164" i="4"/>
  <c r="T164" i="4"/>
  <c r="R164" i="4"/>
  <c r="P164" i="4"/>
  <c r="BI156" i="4"/>
  <c r="BH156" i="4"/>
  <c r="BG156" i="4"/>
  <c r="BF156" i="4"/>
  <c r="T156" i="4"/>
  <c r="R156" i="4"/>
  <c r="P156" i="4"/>
  <c r="BI154" i="4"/>
  <c r="BH154" i="4"/>
  <c r="BG154" i="4"/>
  <c r="BF154" i="4"/>
  <c r="T154" i="4"/>
  <c r="R154" i="4"/>
  <c r="P154" i="4"/>
  <c r="BI140" i="4"/>
  <c r="BH140" i="4"/>
  <c r="BG140" i="4"/>
  <c r="BF140" i="4"/>
  <c r="T140" i="4"/>
  <c r="R140" i="4"/>
  <c r="P140" i="4"/>
  <c r="BI136" i="4"/>
  <c r="BH136" i="4"/>
  <c r="BG136" i="4"/>
  <c r="BF136" i="4"/>
  <c r="T136" i="4"/>
  <c r="R136" i="4"/>
  <c r="P136" i="4"/>
  <c r="BI114" i="4"/>
  <c r="BH114" i="4"/>
  <c r="BG114" i="4"/>
  <c r="BF114" i="4"/>
  <c r="T114" i="4"/>
  <c r="R114" i="4"/>
  <c r="P114" i="4"/>
  <c r="BI110" i="4"/>
  <c r="BH110" i="4"/>
  <c r="BG110" i="4"/>
  <c r="BF110" i="4"/>
  <c r="T110" i="4"/>
  <c r="R110" i="4"/>
  <c r="P110" i="4"/>
  <c r="BI103" i="4"/>
  <c r="BH103" i="4"/>
  <c r="BG103" i="4"/>
  <c r="BF103" i="4"/>
  <c r="T103" i="4"/>
  <c r="R103" i="4"/>
  <c r="P103" i="4"/>
  <c r="BI98" i="4"/>
  <c r="BH98" i="4"/>
  <c r="BG98" i="4"/>
  <c r="BF98" i="4"/>
  <c r="T98" i="4"/>
  <c r="R98" i="4"/>
  <c r="P98" i="4"/>
  <c r="BI95" i="4"/>
  <c r="BH95" i="4"/>
  <c r="BG95" i="4"/>
  <c r="BF95" i="4"/>
  <c r="T95" i="4"/>
  <c r="R95" i="4"/>
  <c r="P95" i="4"/>
  <c r="BI92" i="4"/>
  <c r="BH92" i="4"/>
  <c r="BG92" i="4"/>
  <c r="BF92" i="4"/>
  <c r="T92" i="4"/>
  <c r="R92" i="4"/>
  <c r="P92" i="4"/>
  <c r="J85" i="4"/>
  <c r="F85" i="4"/>
  <c r="F83" i="4"/>
  <c r="E81" i="4"/>
  <c r="J54" i="4"/>
  <c r="F54" i="4"/>
  <c r="F52" i="4"/>
  <c r="E50" i="4"/>
  <c r="J24" i="4"/>
  <c r="E24" i="4"/>
  <c r="J86" i="4" s="1"/>
  <c r="J23" i="4"/>
  <c r="J18" i="4"/>
  <c r="F86" i="4"/>
  <c r="J17" i="4"/>
  <c r="J12" i="4"/>
  <c r="J52" i="4" s="1"/>
  <c r="E7" i="4"/>
  <c r="E79" i="4" s="1"/>
  <c r="J37" i="3"/>
  <c r="J36" i="3"/>
  <c r="AY56" i="1" s="1"/>
  <c r="J35" i="3"/>
  <c r="AX56" i="1"/>
  <c r="BI194" i="3"/>
  <c r="BH194" i="3"/>
  <c r="BG194" i="3"/>
  <c r="BF194" i="3"/>
  <c r="T194" i="3"/>
  <c r="R194" i="3"/>
  <c r="P194" i="3"/>
  <c r="BI191" i="3"/>
  <c r="BH191" i="3"/>
  <c r="BG191" i="3"/>
  <c r="BF191" i="3"/>
  <c r="T191" i="3"/>
  <c r="R191" i="3"/>
  <c r="P191" i="3"/>
  <c r="BI188" i="3"/>
  <c r="BH188" i="3"/>
  <c r="BG188" i="3"/>
  <c r="BF188" i="3"/>
  <c r="T188" i="3"/>
  <c r="R188" i="3"/>
  <c r="P188" i="3"/>
  <c r="BI185" i="3"/>
  <c r="BH185" i="3"/>
  <c r="BG185" i="3"/>
  <c r="BF185" i="3"/>
  <c r="T185" i="3"/>
  <c r="R185" i="3"/>
  <c r="P185" i="3"/>
  <c r="BI182" i="3"/>
  <c r="BH182" i="3"/>
  <c r="BG182" i="3"/>
  <c r="BF182" i="3"/>
  <c r="T182" i="3"/>
  <c r="R182" i="3"/>
  <c r="P182" i="3"/>
  <c r="BI178" i="3"/>
  <c r="BH178" i="3"/>
  <c r="BG178" i="3"/>
  <c r="BF178" i="3"/>
  <c r="T178" i="3"/>
  <c r="T177" i="3"/>
  <c r="R178" i="3"/>
  <c r="R177" i="3" s="1"/>
  <c r="P178" i="3"/>
  <c r="P177" i="3" s="1"/>
  <c r="BI176" i="3"/>
  <c r="BH176" i="3"/>
  <c r="BG176" i="3"/>
  <c r="BF176" i="3"/>
  <c r="T176" i="3"/>
  <c r="R176" i="3"/>
  <c r="P176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1" i="3"/>
  <c r="BH171" i="3"/>
  <c r="BG171" i="3"/>
  <c r="BF171" i="3"/>
  <c r="T171" i="3"/>
  <c r="R171" i="3"/>
  <c r="P171" i="3"/>
  <c r="BI167" i="3"/>
  <c r="BH167" i="3"/>
  <c r="BG167" i="3"/>
  <c r="BF167" i="3"/>
  <c r="T167" i="3"/>
  <c r="R167" i="3"/>
  <c r="P167" i="3"/>
  <c r="BI164" i="3"/>
  <c r="BH164" i="3"/>
  <c r="BG164" i="3"/>
  <c r="BF164" i="3"/>
  <c r="T164" i="3"/>
  <c r="R164" i="3"/>
  <c r="P164" i="3"/>
  <c r="BI162" i="3"/>
  <c r="BH162" i="3"/>
  <c r="BG162" i="3"/>
  <c r="BF162" i="3"/>
  <c r="T162" i="3"/>
  <c r="R162" i="3"/>
  <c r="P162" i="3"/>
  <c r="BI160" i="3"/>
  <c r="BH160" i="3"/>
  <c r="BG160" i="3"/>
  <c r="BF160" i="3"/>
  <c r="T160" i="3"/>
  <c r="R160" i="3"/>
  <c r="P160" i="3"/>
  <c r="BI157" i="3"/>
  <c r="BH157" i="3"/>
  <c r="BG157" i="3"/>
  <c r="BF157" i="3"/>
  <c r="T157" i="3"/>
  <c r="R157" i="3"/>
  <c r="P157" i="3"/>
  <c r="BI154" i="3"/>
  <c r="BH154" i="3"/>
  <c r="BG154" i="3"/>
  <c r="BF154" i="3"/>
  <c r="T154" i="3"/>
  <c r="R154" i="3"/>
  <c r="P154" i="3"/>
  <c r="BI151" i="3"/>
  <c r="BH151" i="3"/>
  <c r="BG151" i="3"/>
  <c r="BF151" i="3"/>
  <c r="T151" i="3"/>
  <c r="R151" i="3"/>
  <c r="P151" i="3"/>
  <c r="BI149" i="3"/>
  <c r="BH149" i="3"/>
  <c r="BG149" i="3"/>
  <c r="BF149" i="3"/>
  <c r="T149" i="3"/>
  <c r="R149" i="3"/>
  <c r="P149" i="3"/>
  <c r="BI144" i="3"/>
  <c r="BH144" i="3"/>
  <c r="BG144" i="3"/>
  <c r="BF144" i="3"/>
  <c r="T144" i="3"/>
  <c r="R144" i="3"/>
  <c r="P144" i="3"/>
  <c r="BI139" i="3"/>
  <c r="BH139" i="3"/>
  <c r="BG139" i="3"/>
  <c r="BF139" i="3"/>
  <c r="T139" i="3"/>
  <c r="R139" i="3"/>
  <c r="P139" i="3"/>
  <c r="BI134" i="3"/>
  <c r="BH134" i="3"/>
  <c r="BG134" i="3"/>
  <c r="BF134" i="3"/>
  <c r="T134" i="3"/>
  <c r="R134" i="3"/>
  <c r="P134" i="3"/>
  <c r="BI132" i="3"/>
  <c r="BH132" i="3"/>
  <c r="BG132" i="3"/>
  <c r="BF132" i="3"/>
  <c r="T132" i="3"/>
  <c r="R132" i="3"/>
  <c r="P132" i="3"/>
  <c r="BI128" i="3"/>
  <c r="BH128" i="3"/>
  <c r="BG128" i="3"/>
  <c r="BF128" i="3"/>
  <c r="T128" i="3"/>
  <c r="R128" i="3"/>
  <c r="P128" i="3"/>
  <c r="BI123" i="3"/>
  <c r="BH123" i="3"/>
  <c r="BG123" i="3"/>
  <c r="BF123" i="3"/>
  <c r="T123" i="3"/>
  <c r="R123" i="3"/>
  <c r="P123" i="3"/>
  <c r="BI121" i="3"/>
  <c r="BH121" i="3"/>
  <c r="BG121" i="3"/>
  <c r="BF121" i="3"/>
  <c r="T121" i="3"/>
  <c r="R121" i="3"/>
  <c r="P121" i="3"/>
  <c r="BI118" i="3"/>
  <c r="BH118" i="3"/>
  <c r="BG118" i="3"/>
  <c r="BF118" i="3"/>
  <c r="T118" i="3"/>
  <c r="R118" i="3"/>
  <c r="P118" i="3"/>
  <c r="BI116" i="3"/>
  <c r="BH116" i="3"/>
  <c r="BG116" i="3"/>
  <c r="BF116" i="3"/>
  <c r="T116" i="3"/>
  <c r="R116" i="3"/>
  <c r="P116" i="3"/>
  <c r="BI113" i="3"/>
  <c r="BH113" i="3"/>
  <c r="BG113" i="3"/>
  <c r="BF113" i="3"/>
  <c r="T113" i="3"/>
  <c r="R113" i="3"/>
  <c r="P113" i="3"/>
  <c r="BI109" i="3"/>
  <c r="BH109" i="3"/>
  <c r="BG109" i="3"/>
  <c r="BF109" i="3"/>
  <c r="T109" i="3"/>
  <c r="R109" i="3"/>
  <c r="P109" i="3"/>
  <c r="BI101" i="3"/>
  <c r="BH101" i="3"/>
  <c r="BG101" i="3"/>
  <c r="BF101" i="3"/>
  <c r="T101" i="3"/>
  <c r="R101" i="3"/>
  <c r="P101" i="3"/>
  <c r="BI98" i="3"/>
  <c r="BH98" i="3"/>
  <c r="BG98" i="3"/>
  <c r="BF98" i="3"/>
  <c r="T98" i="3"/>
  <c r="R98" i="3"/>
  <c r="P98" i="3"/>
  <c r="BI94" i="3"/>
  <c r="BH94" i="3"/>
  <c r="BG94" i="3"/>
  <c r="BF94" i="3"/>
  <c r="T94" i="3"/>
  <c r="R94" i="3"/>
  <c r="P94" i="3"/>
  <c r="BI90" i="3"/>
  <c r="BH90" i="3"/>
  <c r="BG90" i="3"/>
  <c r="BF90" i="3"/>
  <c r="T90" i="3"/>
  <c r="R90" i="3"/>
  <c r="P90" i="3"/>
  <c r="J83" i="3"/>
  <c r="F83" i="3"/>
  <c r="F81" i="3"/>
  <c r="E79" i="3"/>
  <c r="J54" i="3"/>
  <c r="F54" i="3"/>
  <c r="F52" i="3"/>
  <c r="E50" i="3"/>
  <c r="J24" i="3"/>
  <c r="E24" i="3"/>
  <c r="J84" i="3" s="1"/>
  <c r="J23" i="3"/>
  <c r="J18" i="3"/>
  <c r="E18" i="3"/>
  <c r="F55" i="3" s="1"/>
  <c r="J17" i="3"/>
  <c r="J12" i="3"/>
  <c r="J81" i="3"/>
  <c r="E7" i="3"/>
  <c r="E77" i="3" s="1"/>
  <c r="J37" i="2"/>
  <c r="J36" i="2"/>
  <c r="AY55" i="1" s="1"/>
  <c r="J35" i="2"/>
  <c r="AX55" i="1" s="1"/>
  <c r="BI522" i="2"/>
  <c r="BH522" i="2"/>
  <c r="BG522" i="2"/>
  <c r="BF522" i="2"/>
  <c r="T522" i="2"/>
  <c r="R522" i="2"/>
  <c r="P522" i="2"/>
  <c r="BI517" i="2"/>
  <c r="BH517" i="2"/>
  <c r="BG517" i="2"/>
  <c r="BF517" i="2"/>
  <c r="T517" i="2"/>
  <c r="R517" i="2"/>
  <c r="P517" i="2"/>
  <c r="BI509" i="2"/>
  <c r="BH509" i="2"/>
  <c r="BG509" i="2"/>
  <c r="BF509" i="2"/>
  <c r="T509" i="2"/>
  <c r="R509" i="2"/>
  <c r="P509" i="2"/>
  <c r="BI507" i="2"/>
  <c r="BH507" i="2"/>
  <c r="BG507" i="2"/>
  <c r="BF507" i="2"/>
  <c r="T507" i="2"/>
  <c r="R507" i="2"/>
  <c r="P507" i="2"/>
  <c r="BI502" i="2"/>
  <c r="BH502" i="2"/>
  <c r="BG502" i="2"/>
  <c r="BF502" i="2"/>
  <c r="T502" i="2"/>
  <c r="R502" i="2"/>
  <c r="P502" i="2"/>
  <c r="BI499" i="2"/>
  <c r="BH499" i="2"/>
  <c r="BG499" i="2"/>
  <c r="BF499" i="2"/>
  <c r="T499" i="2"/>
  <c r="R499" i="2"/>
  <c r="P499" i="2"/>
  <c r="BI496" i="2"/>
  <c r="BH496" i="2"/>
  <c r="BG496" i="2"/>
  <c r="BF496" i="2"/>
  <c r="T496" i="2"/>
  <c r="R496" i="2"/>
  <c r="P496" i="2"/>
  <c r="BI493" i="2"/>
  <c r="BH493" i="2"/>
  <c r="BG493" i="2"/>
  <c r="BF493" i="2"/>
  <c r="T493" i="2"/>
  <c r="R493" i="2"/>
  <c r="P493" i="2"/>
  <c r="BI490" i="2"/>
  <c r="BH490" i="2"/>
  <c r="BG490" i="2"/>
  <c r="BF490" i="2"/>
  <c r="T490" i="2"/>
  <c r="R490" i="2"/>
  <c r="P490" i="2"/>
  <c r="BI487" i="2"/>
  <c r="BH487" i="2"/>
  <c r="BG487" i="2"/>
  <c r="BF487" i="2"/>
  <c r="T487" i="2"/>
  <c r="R487" i="2"/>
  <c r="P487" i="2"/>
  <c r="BI484" i="2"/>
  <c r="BH484" i="2"/>
  <c r="BG484" i="2"/>
  <c r="BF484" i="2"/>
  <c r="T484" i="2"/>
  <c r="R484" i="2"/>
  <c r="P484" i="2"/>
  <c r="BI481" i="2"/>
  <c r="BH481" i="2"/>
  <c r="BG481" i="2"/>
  <c r="BF481" i="2"/>
  <c r="T481" i="2"/>
  <c r="R481" i="2"/>
  <c r="P481" i="2"/>
  <c r="BI478" i="2"/>
  <c r="BH478" i="2"/>
  <c r="BG478" i="2"/>
  <c r="BF478" i="2"/>
  <c r="T478" i="2"/>
  <c r="R478" i="2"/>
  <c r="P478" i="2"/>
  <c r="BI475" i="2"/>
  <c r="BH475" i="2"/>
  <c r="BG475" i="2"/>
  <c r="BF475" i="2"/>
  <c r="T475" i="2"/>
  <c r="R475" i="2"/>
  <c r="P475" i="2"/>
  <c r="BI472" i="2"/>
  <c r="BH472" i="2"/>
  <c r="BG472" i="2"/>
  <c r="BF472" i="2"/>
  <c r="T472" i="2"/>
  <c r="R472" i="2"/>
  <c r="P472" i="2"/>
  <c r="BI469" i="2"/>
  <c r="BH469" i="2"/>
  <c r="BG469" i="2"/>
  <c r="BF469" i="2"/>
  <c r="T469" i="2"/>
  <c r="R469" i="2"/>
  <c r="P469" i="2"/>
  <c r="BI466" i="2"/>
  <c r="BH466" i="2"/>
  <c r="BG466" i="2"/>
  <c r="BF466" i="2"/>
  <c r="T466" i="2"/>
  <c r="R466" i="2"/>
  <c r="P466" i="2"/>
  <c r="BI463" i="2"/>
  <c r="BH463" i="2"/>
  <c r="BG463" i="2"/>
  <c r="BF463" i="2"/>
  <c r="T463" i="2"/>
  <c r="R463" i="2"/>
  <c r="P463" i="2"/>
  <c r="BI460" i="2"/>
  <c r="BH460" i="2"/>
  <c r="BG460" i="2"/>
  <c r="BF460" i="2"/>
  <c r="T460" i="2"/>
  <c r="R460" i="2"/>
  <c r="P460" i="2"/>
  <c r="BI457" i="2"/>
  <c r="BH457" i="2"/>
  <c r="BG457" i="2"/>
  <c r="BF457" i="2"/>
  <c r="T457" i="2"/>
  <c r="R457" i="2"/>
  <c r="P457" i="2"/>
  <c r="BI454" i="2"/>
  <c r="BH454" i="2"/>
  <c r="BG454" i="2"/>
  <c r="BF454" i="2"/>
  <c r="T454" i="2"/>
  <c r="R454" i="2"/>
  <c r="P454" i="2"/>
  <c r="BI451" i="2"/>
  <c r="BH451" i="2"/>
  <c r="BG451" i="2"/>
  <c r="BF451" i="2"/>
  <c r="T451" i="2"/>
  <c r="R451" i="2"/>
  <c r="P451" i="2"/>
  <c r="BI448" i="2"/>
  <c r="BH448" i="2"/>
  <c r="BG448" i="2"/>
  <c r="BF448" i="2"/>
  <c r="T448" i="2"/>
  <c r="R448" i="2"/>
  <c r="P448" i="2"/>
  <c r="BI445" i="2"/>
  <c r="BH445" i="2"/>
  <c r="BG445" i="2"/>
  <c r="BF445" i="2"/>
  <c r="T445" i="2"/>
  <c r="R445" i="2"/>
  <c r="P445" i="2"/>
  <c r="BI443" i="2"/>
  <c r="BH443" i="2"/>
  <c r="BG443" i="2"/>
  <c r="BF443" i="2"/>
  <c r="T443" i="2"/>
  <c r="R443" i="2"/>
  <c r="P443" i="2"/>
  <c r="BI440" i="2"/>
  <c r="BH440" i="2"/>
  <c r="BG440" i="2"/>
  <c r="BF440" i="2"/>
  <c r="T440" i="2"/>
  <c r="R440" i="2"/>
  <c r="P440" i="2"/>
  <c r="BI438" i="2"/>
  <c r="BH438" i="2"/>
  <c r="BG438" i="2"/>
  <c r="BF438" i="2"/>
  <c r="T438" i="2"/>
  <c r="R438" i="2"/>
  <c r="P438" i="2"/>
  <c r="BI435" i="2"/>
  <c r="BH435" i="2"/>
  <c r="BG435" i="2"/>
  <c r="BF435" i="2"/>
  <c r="T435" i="2"/>
  <c r="R435" i="2"/>
  <c r="P435" i="2"/>
  <c r="BI431" i="2"/>
  <c r="BH431" i="2"/>
  <c r="BG431" i="2"/>
  <c r="BF431" i="2"/>
  <c r="T431" i="2"/>
  <c r="R431" i="2"/>
  <c r="P431" i="2"/>
  <c r="BI429" i="2"/>
  <c r="BH429" i="2"/>
  <c r="BG429" i="2"/>
  <c r="BF429" i="2"/>
  <c r="T429" i="2"/>
  <c r="R429" i="2"/>
  <c r="P429" i="2"/>
  <c r="BI427" i="2"/>
  <c r="BH427" i="2"/>
  <c r="BG427" i="2"/>
  <c r="BF427" i="2"/>
  <c r="T427" i="2"/>
  <c r="R427" i="2"/>
  <c r="P427" i="2"/>
  <c r="BI425" i="2"/>
  <c r="BH425" i="2"/>
  <c r="BG425" i="2"/>
  <c r="BF425" i="2"/>
  <c r="T425" i="2"/>
  <c r="R425" i="2"/>
  <c r="P425" i="2"/>
  <c r="BI422" i="2"/>
  <c r="BH422" i="2"/>
  <c r="BG422" i="2"/>
  <c r="BF422" i="2"/>
  <c r="T422" i="2"/>
  <c r="R422" i="2"/>
  <c r="P422" i="2"/>
  <c r="BI419" i="2"/>
  <c r="BH419" i="2"/>
  <c r="BG419" i="2"/>
  <c r="BF419" i="2"/>
  <c r="T419" i="2"/>
  <c r="R419" i="2"/>
  <c r="P419" i="2"/>
  <c r="BI417" i="2"/>
  <c r="BH417" i="2"/>
  <c r="BG417" i="2"/>
  <c r="BF417" i="2"/>
  <c r="T417" i="2"/>
  <c r="R417" i="2"/>
  <c r="P417" i="2"/>
  <c r="BI415" i="2"/>
  <c r="BH415" i="2"/>
  <c r="BG415" i="2"/>
  <c r="BF415" i="2"/>
  <c r="T415" i="2"/>
  <c r="R415" i="2"/>
  <c r="P415" i="2"/>
  <c r="BI412" i="2"/>
  <c r="BH412" i="2"/>
  <c r="BG412" i="2"/>
  <c r="BF412" i="2"/>
  <c r="T412" i="2"/>
  <c r="R412" i="2"/>
  <c r="P412" i="2"/>
  <c r="BI409" i="2"/>
  <c r="BH409" i="2"/>
  <c r="BG409" i="2"/>
  <c r="BF409" i="2"/>
  <c r="T409" i="2"/>
  <c r="R409" i="2"/>
  <c r="P409" i="2"/>
  <c r="BI406" i="2"/>
  <c r="BH406" i="2"/>
  <c r="BG406" i="2"/>
  <c r="BF406" i="2"/>
  <c r="T406" i="2"/>
  <c r="R406" i="2"/>
  <c r="P406" i="2"/>
  <c r="BI401" i="2"/>
  <c r="BH401" i="2"/>
  <c r="BG401" i="2"/>
  <c r="BF401" i="2"/>
  <c r="T401" i="2"/>
  <c r="R401" i="2"/>
  <c r="P401" i="2"/>
  <c r="BI397" i="2"/>
  <c r="BH397" i="2"/>
  <c r="BG397" i="2"/>
  <c r="BF397" i="2"/>
  <c r="T397" i="2"/>
  <c r="R397" i="2"/>
  <c r="P397" i="2"/>
  <c r="BI393" i="2"/>
  <c r="BH393" i="2"/>
  <c r="BG393" i="2"/>
  <c r="BF393" i="2"/>
  <c r="T393" i="2"/>
  <c r="R393" i="2"/>
  <c r="P393" i="2"/>
  <c r="BI390" i="2"/>
  <c r="BH390" i="2"/>
  <c r="BG390" i="2"/>
  <c r="BF390" i="2"/>
  <c r="T390" i="2"/>
  <c r="R390" i="2"/>
  <c r="P390" i="2"/>
  <c r="BI387" i="2"/>
  <c r="BH387" i="2"/>
  <c r="BG387" i="2"/>
  <c r="BF387" i="2"/>
  <c r="T387" i="2"/>
  <c r="R387" i="2"/>
  <c r="P387" i="2"/>
  <c r="BI382" i="2"/>
  <c r="BH382" i="2"/>
  <c r="BG382" i="2"/>
  <c r="BF382" i="2"/>
  <c r="T382" i="2"/>
  <c r="R382" i="2"/>
  <c r="P382" i="2"/>
  <c r="BI380" i="2"/>
  <c r="BH380" i="2"/>
  <c r="BG380" i="2"/>
  <c r="BF380" i="2"/>
  <c r="T380" i="2"/>
  <c r="R380" i="2"/>
  <c r="P380" i="2"/>
  <c r="BI377" i="2"/>
  <c r="BH377" i="2"/>
  <c r="BG377" i="2"/>
  <c r="BF377" i="2"/>
  <c r="T377" i="2"/>
  <c r="R377" i="2"/>
  <c r="P377" i="2"/>
  <c r="BI374" i="2"/>
  <c r="BH374" i="2"/>
  <c r="BG374" i="2"/>
  <c r="BF374" i="2"/>
  <c r="T374" i="2"/>
  <c r="R374" i="2"/>
  <c r="P374" i="2"/>
  <c r="BI371" i="2"/>
  <c r="BH371" i="2"/>
  <c r="BG371" i="2"/>
  <c r="BF371" i="2"/>
  <c r="T371" i="2"/>
  <c r="R371" i="2"/>
  <c r="P371" i="2"/>
  <c r="BI368" i="2"/>
  <c r="BH368" i="2"/>
  <c r="BG368" i="2"/>
  <c r="BF368" i="2"/>
  <c r="T368" i="2"/>
  <c r="R368" i="2"/>
  <c r="P368" i="2"/>
  <c r="BI365" i="2"/>
  <c r="BH365" i="2"/>
  <c r="BG365" i="2"/>
  <c r="BF365" i="2"/>
  <c r="T365" i="2"/>
  <c r="R365" i="2"/>
  <c r="P365" i="2"/>
  <c r="BI361" i="2"/>
  <c r="BH361" i="2"/>
  <c r="BG361" i="2"/>
  <c r="BF361" i="2"/>
  <c r="T361" i="2"/>
  <c r="R361" i="2"/>
  <c r="P361" i="2"/>
  <c r="BI358" i="2"/>
  <c r="BH358" i="2"/>
  <c r="BG358" i="2"/>
  <c r="BF358" i="2"/>
  <c r="T358" i="2"/>
  <c r="R358" i="2"/>
  <c r="P358" i="2"/>
  <c r="BI354" i="2"/>
  <c r="BH354" i="2"/>
  <c r="BG354" i="2"/>
  <c r="BF354" i="2"/>
  <c r="T354" i="2"/>
  <c r="R354" i="2"/>
  <c r="P354" i="2"/>
  <c r="BI351" i="2"/>
  <c r="BH351" i="2"/>
  <c r="BG351" i="2"/>
  <c r="BF351" i="2"/>
  <c r="T351" i="2"/>
  <c r="R351" i="2"/>
  <c r="P351" i="2"/>
  <c r="BI348" i="2"/>
  <c r="BH348" i="2"/>
  <c r="BG348" i="2"/>
  <c r="BF348" i="2"/>
  <c r="T348" i="2"/>
  <c r="R348" i="2"/>
  <c r="P348" i="2"/>
  <c r="BI345" i="2"/>
  <c r="BH345" i="2"/>
  <c r="BG345" i="2"/>
  <c r="BF345" i="2"/>
  <c r="T345" i="2"/>
  <c r="R345" i="2"/>
  <c r="P345" i="2"/>
  <c r="BI342" i="2"/>
  <c r="BH342" i="2"/>
  <c r="BG342" i="2"/>
  <c r="BF342" i="2"/>
  <c r="T342" i="2"/>
  <c r="R342" i="2"/>
  <c r="P342" i="2"/>
  <c r="BI339" i="2"/>
  <c r="BH339" i="2"/>
  <c r="BG339" i="2"/>
  <c r="BF339" i="2"/>
  <c r="T339" i="2"/>
  <c r="R339" i="2"/>
  <c r="P339" i="2"/>
  <c r="BI334" i="2"/>
  <c r="BH334" i="2"/>
  <c r="BG334" i="2"/>
  <c r="BF334" i="2"/>
  <c r="T334" i="2"/>
  <c r="R334" i="2"/>
  <c r="P334" i="2"/>
  <c r="BI330" i="2"/>
  <c r="BH330" i="2"/>
  <c r="BG330" i="2"/>
  <c r="BF330" i="2"/>
  <c r="T330" i="2"/>
  <c r="R330" i="2"/>
  <c r="P330" i="2"/>
  <c r="BI326" i="2"/>
  <c r="BH326" i="2"/>
  <c r="BG326" i="2"/>
  <c r="BF326" i="2"/>
  <c r="T326" i="2"/>
  <c r="T325" i="2" s="1"/>
  <c r="R326" i="2"/>
  <c r="R325" i="2" s="1"/>
  <c r="P326" i="2"/>
  <c r="P325" i="2" s="1"/>
  <c r="BI323" i="2"/>
  <c r="BH323" i="2"/>
  <c r="BG323" i="2"/>
  <c r="BF323" i="2"/>
  <c r="T323" i="2"/>
  <c r="R323" i="2"/>
  <c r="P323" i="2"/>
  <c r="BI320" i="2"/>
  <c r="BH320" i="2"/>
  <c r="BG320" i="2"/>
  <c r="BF320" i="2"/>
  <c r="T320" i="2"/>
  <c r="R320" i="2"/>
  <c r="P320" i="2"/>
  <c r="BI318" i="2"/>
  <c r="BH318" i="2"/>
  <c r="BG318" i="2"/>
  <c r="BF318" i="2"/>
  <c r="T318" i="2"/>
  <c r="R318" i="2"/>
  <c r="P318" i="2"/>
  <c r="BI316" i="2"/>
  <c r="BH316" i="2"/>
  <c r="BG316" i="2"/>
  <c r="BF316" i="2"/>
  <c r="T316" i="2"/>
  <c r="R316" i="2"/>
  <c r="P316" i="2"/>
  <c r="BI313" i="2"/>
  <c r="BH313" i="2"/>
  <c r="BG313" i="2"/>
  <c r="BF313" i="2"/>
  <c r="T313" i="2"/>
  <c r="R313" i="2"/>
  <c r="P313" i="2"/>
  <c r="BI310" i="2"/>
  <c r="BH310" i="2"/>
  <c r="BG310" i="2"/>
  <c r="BF310" i="2"/>
  <c r="T310" i="2"/>
  <c r="R310" i="2"/>
  <c r="P310" i="2"/>
  <c r="BI307" i="2"/>
  <c r="BH307" i="2"/>
  <c r="BG307" i="2"/>
  <c r="BF307" i="2"/>
  <c r="T307" i="2"/>
  <c r="R307" i="2"/>
  <c r="P307" i="2"/>
  <c r="BI305" i="2"/>
  <c r="BH305" i="2"/>
  <c r="BG305" i="2"/>
  <c r="BF305" i="2"/>
  <c r="T305" i="2"/>
  <c r="R305" i="2"/>
  <c r="P305" i="2"/>
  <c r="BI302" i="2"/>
  <c r="BH302" i="2"/>
  <c r="BG302" i="2"/>
  <c r="BF302" i="2"/>
  <c r="T302" i="2"/>
  <c r="R302" i="2"/>
  <c r="P302" i="2"/>
  <c r="BI292" i="2"/>
  <c r="BH292" i="2"/>
  <c r="BG292" i="2"/>
  <c r="BF292" i="2"/>
  <c r="T292" i="2"/>
  <c r="T291" i="2" s="1"/>
  <c r="R292" i="2"/>
  <c r="R291" i="2" s="1"/>
  <c r="P292" i="2"/>
  <c r="P291" i="2" s="1"/>
  <c r="BI288" i="2"/>
  <c r="BH288" i="2"/>
  <c r="BG288" i="2"/>
  <c r="BF288" i="2"/>
  <c r="T288" i="2"/>
  <c r="R288" i="2"/>
  <c r="P288" i="2"/>
  <c r="BI286" i="2"/>
  <c r="BH286" i="2"/>
  <c r="BG286" i="2"/>
  <c r="BF286" i="2"/>
  <c r="T286" i="2"/>
  <c r="R286" i="2"/>
  <c r="P286" i="2"/>
  <c r="BI279" i="2"/>
  <c r="BH279" i="2"/>
  <c r="BG279" i="2"/>
  <c r="BF279" i="2"/>
  <c r="T279" i="2"/>
  <c r="R279" i="2"/>
  <c r="P279" i="2"/>
  <c r="BI272" i="2"/>
  <c r="BH272" i="2"/>
  <c r="BG272" i="2"/>
  <c r="BF272" i="2"/>
  <c r="T272" i="2"/>
  <c r="R272" i="2"/>
  <c r="P272" i="2"/>
  <c r="BI264" i="2"/>
  <c r="BH264" i="2"/>
  <c r="BG264" i="2"/>
  <c r="BF264" i="2"/>
  <c r="T264" i="2"/>
  <c r="R264" i="2"/>
  <c r="P264" i="2"/>
  <c r="BI256" i="2"/>
  <c r="BH256" i="2"/>
  <c r="BG256" i="2"/>
  <c r="BF256" i="2"/>
  <c r="T256" i="2"/>
  <c r="R256" i="2"/>
  <c r="P256" i="2"/>
  <c r="BI249" i="2"/>
  <c r="BH249" i="2"/>
  <c r="BG249" i="2"/>
  <c r="BF249" i="2"/>
  <c r="T249" i="2"/>
  <c r="R249" i="2"/>
  <c r="P249" i="2"/>
  <c r="BI246" i="2"/>
  <c r="BH246" i="2"/>
  <c r="BG246" i="2"/>
  <c r="BF246" i="2"/>
  <c r="T246" i="2"/>
  <c r="R246" i="2"/>
  <c r="P246" i="2"/>
  <c r="BI244" i="2"/>
  <c r="BH244" i="2"/>
  <c r="BG244" i="2"/>
  <c r="BF244" i="2"/>
  <c r="T244" i="2"/>
  <c r="R244" i="2"/>
  <c r="P244" i="2"/>
  <c r="BI241" i="2"/>
  <c r="BH241" i="2"/>
  <c r="BG241" i="2"/>
  <c r="BF241" i="2"/>
  <c r="T241" i="2"/>
  <c r="R241" i="2"/>
  <c r="P241" i="2"/>
  <c r="BI239" i="2"/>
  <c r="BH239" i="2"/>
  <c r="BG239" i="2"/>
  <c r="BF239" i="2"/>
  <c r="T239" i="2"/>
  <c r="R239" i="2"/>
  <c r="P239" i="2"/>
  <c r="BI236" i="2"/>
  <c r="BH236" i="2"/>
  <c r="BG236" i="2"/>
  <c r="BF236" i="2"/>
  <c r="T236" i="2"/>
  <c r="R236" i="2"/>
  <c r="P236" i="2"/>
  <c r="BI231" i="2"/>
  <c r="BH231" i="2"/>
  <c r="BG231" i="2"/>
  <c r="BF231" i="2"/>
  <c r="T231" i="2"/>
  <c r="R231" i="2"/>
  <c r="P231" i="2"/>
  <c r="BI228" i="2"/>
  <c r="BH228" i="2"/>
  <c r="BG228" i="2"/>
  <c r="BF228" i="2"/>
  <c r="T228" i="2"/>
  <c r="R228" i="2"/>
  <c r="P228" i="2"/>
  <c r="BI222" i="2"/>
  <c r="BH222" i="2"/>
  <c r="BG222" i="2"/>
  <c r="BF222" i="2"/>
  <c r="T222" i="2"/>
  <c r="R222" i="2"/>
  <c r="P222" i="2"/>
  <c r="BI219" i="2"/>
  <c r="BH219" i="2"/>
  <c r="BG219" i="2"/>
  <c r="BF219" i="2"/>
  <c r="T219" i="2"/>
  <c r="R219" i="2"/>
  <c r="P219" i="2"/>
  <c r="BI213" i="2"/>
  <c r="BH213" i="2"/>
  <c r="BG213" i="2"/>
  <c r="BF213" i="2"/>
  <c r="T213" i="2"/>
  <c r="R213" i="2"/>
  <c r="P213" i="2"/>
  <c r="BI209" i="2"/>
  <c r="BH209" i="2"/>
  <c r="BG209" i="2"/>
  <c r="BF209" i="2"/>
  <c r="T209" i="2"/>
  <c r="R209" i="2"/>
  <c r="P209" i="2"/>
  <c r="BI206" i="2"/>
  <c r="BH206" i="2"/>
  <c r="BG206" i="2"/>
  <c r="BF206" i="2"/>
  <c r="T206" i="2"/>
  <c r="R206" i="2"/>
  <c r="P206" i="2"/>
  <c r="BI203" i="2"/>
  <c r="BH203" i="2"/>
  <c r="BG203" i="2"/>
  <c r="BF203" i="2"/>
  <c r="T203" i="2"/>
  <c r="R203" i="2"/>
  <c r="P203" i="2"/>
  <c r="BI200" i="2"/>
  <c r="BH200" i="2"/>
  <c r="BG200" i="2"/>
  <c r="BF200" i="2"/>
  <c r="T200" i="2"/>
  <c r="R200" i="2"/>
  <c r="P200" i="2"/>
  <c r="BI193" i="2"/>
  <c r="BH193" i="2"/>
  <c r="BG193" i="2"/>
  <c r="BF193" i="2"/>
  <c r="T193" i="2"/>
  <c r="R193" i="2"/>
  <c r="P193" i="2"/>
  <c r="BI186" i="2"/>
  <c r="BH186" i="2"/>
  <c r="BG186" i="2"/>
  <c r="BF186" i="2"/>
  <c r="T186" i="2"/>
  <c r="R186" i="2"/>
  <c r="P186" i="2"/>
  <c r="BI180" i="2"/>
  <c r="BH180" i="2"/>
  <c r="BG180" i="2"/>
  <c r="BF180" i="2"/>
  <c r="T180" i="2"/>
  <c r="R180" i="2"/>
  <c r="P180" i="2"/>
  <c r="BI175" i="2"/>
  <c r="BH175" i="2"/>
  <c r="BG175" i="2"/>
  <c r="BF175" i="2"/>
  <c r="T175" i="2"/>
  <c r="R175" i="2"/>
  <c r="P175" i="2"/>
  <c r="BI168" i="2"/>
  <c r="BH168" i="2"/>
  <c r="BG168" i="2"/>
  <c r="BF168" i="2"/>
  <c r="T168" i="2"/>
  <c r="R168" i="2"/>
  <c r="P168" i="2"/>
  <c r="BI162" i="2"/>
  <c r="BH162" i="2"/>
  <c r="BG162" i="2"/>
  <c r="BF162" i="2"/>
  <c r="T162" i="2"/>
  <c r="R162" i="2"/>
  <c r="P162" i="2"/>
  <c r="BI158" i="2"/>
  <c r="BH158" i="2"/>
  <c r="BG158" i="2"/>
  <c r="BF158" i="2"/>
  <c r="T158" i="2"/>
  <c r="R158" i="2"/>
  <c r="P158" i="2"/>
  <c r="BI153" i="2"/>
  <c r="BH153" i="2"/>
  <c r="BG153" i="2"/>
  <c r="BF153" i="2"/>
  <c r="T153" i="2"/>
  <c r="R153" i="2"/>
  <c r="P153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2" i="2"/>
  <c r="BH142" i="2"/>
  <c r="BG142" i="2"/>
  <c r="BF142" i="2"/>
  <c r="T142" i="2"/>
  <c r="R142" i="2"/>
  <c r="P142" i="2"/>
  <c r="BI137" i="2"/>
  <c r="BH137" i="2"/>
  <c r="BG137" i="2"/>
  <c r="BF137" i="2"/>
  <c r="T137" i="2"/>
  <c r="R137" i="2"/>
  <c r="P137" i="2"/>
  <c r="BI134" i="2"/>
  <c r="BH134" i="2"/>
  <c r="BG134" i="2"/>
  <c r="BF134" i="2"/>
  <c r="T134" i="2"/>
  <c r="R134" i="2"/>
  <c r="P134" i="2"/>
  <c r="BI131" i="2"/>
  <c r="BH131" i="2"/>
  <c r="BG131" i="2"/>
  <c r="BF131" i="2"/>
  <c r="T131" i="2"/>
  <c r="R131" i="2"/>
  <c r="P131" i="2"/>
  <c r="BI128" i="2"/>
  <c r="BH128" i="2"/>
  <c r="BG128" i="2"/>
  <c r="BF128" i="2"/>
  <c r="T128" i="2"/>
  <c r="R128" i="2"/>
  <c r="P128" i="2"/>
  <c r="BI125" i="2"/>
  <c r="BH125" i="2"/>
  <c r="BG125" i="2"/>
  <c r="BF125" i="2"/>
  <c r="T125" i="2"/>
  <c r="R125" i="2"/>
  <c r="P125" i="2"/>
  <c r="BI119" i="2"/>
  <c r="BH119" i="2"/>
  <c r="BG119" i="2"/>
  <c r="BF119" i="2"/>
  <c r="T119" i="2"/>
  <c r="R119" i="2"/>
  <c r="P119" i="2"/>
  <c r="BI115" i="2"/>
  <c r="BH115" i="2"/>
  <c r="BG115" i="2"/>
  <c r="BF115" i="2"/>
  <c r="T115" i="2"/>
  <c r="R115" i="2"/>
  <c r="P115" i="2"/>
  <c r="BI108" i="2"/>
  <c r="BH108" i="2"/>
  <c r="BG108" i="2"/>
  <c r="BF108" i="2"/>
  <c r="T108" i="2"/>
  <c r="R108" i="2"/>
  <c r="P108" i="2"/>
  <c r="BI105" i="2"/>
  <c r="BH105" i="2"/>
  <c r="BG105" i="2"/>
  <c r="BF105" i="2"/>
  <c r="T105" i="2"/>
  <c r="R105" i="2"/>
  <c r="P105" i="2"/>
  <c r="BI102" i="2"/>
  <c r="BH102" i="2"/>
  <c r="BG102" i="2"/>
  <c r="BF102" i="2"/>
  <c r="T102" i="2"/>
  <c r="R102" i="2"/>
  <c r="P102" i="2"/>
  <c r="J95" i="2"/>
  <c r="F95" i="2"/>
  <c r="F93" i="2"/>
  <c r="E91" i="2"/>
  <c r="J54" i="2"/>
  <c r="F54" i="2"/>
  <c r="F52" i="2"/>
  <c r="E50" i="2"/>
  <c r="J24" i="2"/>
  <c r="E24" i="2"/>
  <c r="J96" i="2" s="1"/>
  <c r="J23" i="2"/>
  <c r="J18" i="2"/>
  <c r="F55" i="2"/>
  <c r="J12" i="2"/>
  <c r="J93" i="2" s="1"/>
  <c r="E7" i="2"/>
  <c r="E89" i="2" s="1"/>
  <c r="L50" i="1"/>
  <c r="AM50" i="1"/>
  <c r="AM49" i="1"/>
  <c r="L49" i="1"/>
  <c r="AM47" i="1"/>
  <c r="L47" i="1"/>
  <c r="L45" i="1"/>
  <c r="L44" i="1"/>
  <c r="BK217" i="5"/>
  <c r="J215" i="5"/>
  <c r="BK195" i="5"/>
  <c r="J172" i="5"/>
  <c r="J150" i="5"/>
  <c r="BK130" i="5"/>
  <c r="J110" i="5"/>
  <c r="BK428" i="4"/>
  <c r="J391" i="4"/>
  <c r="J361" i="4"/>
  <c r="J349" i="4"/>
  <c r="J333" i="4"/>
  <c r="J320" i="4"/>
  <c r="BK304" i="4"/>
  <c r="BK295" i="4"/>
  <c r="BK266" i="4"/>
  <c r="BK242" i="4"/>
  <c r="J193" i="4"/>
  <c r="J164" i="4"/>
  <c r="BK114" i="4"/>
  <c r="BK98" i="4"/>
  <c r="J173" i="3"/>
  <c r="J164" i="3"/>
  <c r="J128" i="3"/>
  <c r="J90" i="3"/>
  <c r="J490" i="2"/>
  <c r="BK128" i="2"/>
  <c r="J105" i="2"/>
  <c r="BK259" i="5"/>
  <c r="J247" i="5"/>
  <c r="BK215" i="5"/>
  <c r="J178" i="5"/>
  <c r="BK162" i="5"/>
  <c r="BK119" i="5"/>
  <c r="BK104" i="5"/>
  <c r="J424" i="4"/>
  <c r="BK372" i="4"/>
  <c r="BK361" i="4"/>
  <c r="BK346" i="4"/>
  <c r="BK340" i="4"/>
  <c r="BK331" i="4"/>
  <c r="J314" i="4"/>
  <c r="J304" i="4"/>
  <c r="BK275" i="4"/>
  <c r="BK264" i="4"/>
  <c r="BK245" i="4"/>
  <c r="BK236" i="4"/>
  <c r="BK212" i="4"/>
  <c r="BK179" i="4"/>
  <c r="J140" i="4"/>
  <c r="BK95" i="4"/>
  <c r="J188" i="3"/>
  <c r="J176" i="3"/>
  <c r="J167" i="3"/>
  <c r="J157" i="3"/>
  <c r="BK134" i="3"/>
  <c r="J118" i="3"/>
  <c r="BK522" i="2"/>
  <c r="BK509" i="2"/>
  <c r="J487" i="2"/>
  <c r="J469" i="2"/>
  <c r="J457" i="2"/>
  <c r="J451" i="2"/>
  <c r="J443" i="2"/>
  <c r="J435" i="2"/>
  <c r="J429" i="2"/>
  <c r="J422" i="2"/>
  <c r="J415" i="2"/>
  <c r="J406" i="2"/>
  <c r="J397" i="2"/>
  <c r="J387" i="2"/>
  <c r="BK377" i="2"/>
  <c r="BK371" i="2"/>
  <c r="BK361" i="2"/>
  <c r="J354" i="2"/>
  <c r="J348" i="2"/>
  <c r="J342" i="2"/>
  <c r="J330" i="2"/>
  <c r="BK320" i="2"/>
  <c r="J316" i="2"/>
  <c r="J310" i="2"/>
  <c r="BK302" i="2"/>
  <c r="BK286" i="2"/>
  <c r="BK272" i="2"/>
  <c r="BK249" i="2"/>
  <c r="J241" i="2"/>
  <c r="J236" i="2"/>
  <c r="J222" i="2"/>
  <c r="BK203" i="2"/>
  <c r="J186" i="2"/>
  <c r="J162" i="2"/>
  <c r="J153" i="2"/>
  <c r="BK146" i="2"/>
  <c r="BK134" i="2"/>
  <c r="BK105" i="2"/>
  <c r="J254" i="5"/>
  <c r="J250" i="5"/>
  <c r="BK243" i="5"/>
  <c r="J239" i="5"/>
  <c r="BK230" i="5"/>
  <c r="J217" i="5"/>
  <c r="BK205" i="5"/>
  <c r="BK178" i="5"/>
  <c r="J165" i="5"/>
  <c r="BK150" i="5"/>
  <c r="J144" i="5"/>
  <c r="J126" i="5"/>
  <c r="J104" i="5"/>
  <c r="J262" i="5"/>
  <c r="BK252" i="5"/>
  <c r="BK239" i="5"/>
  <c r="J223" i="5"/>
  <c r="BK213" i="5"/>
  <c r="J203" i="5"/>
  <c r="J184" i="5"/>
  <c r="J167" i="5"/>
  <c r="J155" i="5"/>
  <c r="J141" i="5"/>
  <c r="J122" i="5"/>
  <c r="J96" i="5"/>
  <c r="BK434" i="4"/>
  <c r="J428" i="4"/>
  <c r="BK370" i="4"/>
  <c r="BK352" i="4"/>
  <c r="J340" i="4"/>
  <c r="BK318" i="4"/>
  <c r="BK280" i="4"/>
  <c r="J260" i="4"/>
  <c r="BK239" i="4"/>
  <c r="J196" i="4"/>
  <c r="J182" i="4"/>
  <c r="J154" i="4"/>
  <c r="BK92" i="4"/>
  <c r="BK185" i="3"/>
  <c r="BK173" i="3"/>
  <c r="BK157" i="3"/>
  <c r="BK144" i="3"/>
  <c r="J134" i="3"/>
  <c r="BK118" i="3"/>
  <c r="BK113" i="3"/>
  <c r="J101" i="3"/>
  <c r="J94" i="3"/>
  <c r="BK507" i="2"/>
  <c r="BK499" i="2"/>
  <c r="J493" i="2"/>
  <c r="J484" i="2"/>
  <c r="J478" i="2"/>
  <c r="BK469" i="2"/>
  <c r="BK463" i="2"/>
  <c r="BK457" i="2"/>
  <c r="BK451" i="2"/>
  <c r="J448" i="2"/>
  <c r="BK443" i="2"/>
  <c r="BK438" i="2"/>
  <c r="J431" i="2"/>
  <c r="J427" i="2"/>
  <c r="BK422" i="2"/>
  <c r="BK415" i="2"/>
  <c r="J409" i="2"/>
  <c r="J401" i="2"/>
  <c r="BK390" i="2"/>
  <c r="BK380" i="2"/>
  <c r="BK374" i="2"/>
  <c r="J365" i="2"/>
  <c r="BK354" i="2"/>
  <c r="BK345" i="2"/>
  <c r="J334" i="2"/>
  <c r="J323" i="2"/>
  <c r="J318" i="2"/>
  <c r="BK310" i="2"/>
  <c r="BK305" i="2"/>
  <c r="J286" i="2"/>
  <c r="J264" i="2"/>
  <c r="BK244" i="2"/>
  <c r="BK236" i="2"/>
  <c r="J219" i="2"/>
  <c r="BK209" i="2"/>
  <c r="BK180" i="2"/>
  <c r="BK158" i="2"/>
  <c r="J142" i="2"/>
  <c r="BK131" i="2"/>
  <c r="BK115" i="2"/>
  <c r="J264" i="5"/>
  <c r="J208" i="5"/>
  <c r="BK180" i="5"/>
  <c r="BK165" i="5"/>
  <c r="BK146" i="5"/>
  <c r="J119" i="5"/>
  <c r="J107" i="5"/>
  <c r="BK424" i="4"/>
  <c r="J375" i="4"/>
  <c r="BK359" i="4"/>
  <c r="BK342" i="4"/>
  <c r="BK326" i="4"/>
  <c r="J312" i="4"/>
  <c r="J299" i="4"/>
  <c r="J275" i="4"/>
  <c r="BK260" i="4"/>
  <c r="J236" i="4"/>
  <c r="J190" i="4"/>
  <c r="J179" i="4"/>
  <c r="BK154" i="4"/>
  <c r="BK110" i="4"/>
  <c r="J92" i="4"/>
  <c r="J171" i="3"/>
  <c r="BK149" i="3"/>
  <c r="BK123" i="3"/>
  <c r="J499" i="2"/>
  <c r="BK487" i="2"/>
  <c r="J125" i="2"/>
  <c r="BK262" i="5"/>
  <c r="BK250" i="5"/>
  <c r="BK241" i="5"/>
  <c r="J187" i="5"/>
  <c r="BK172" i="5"/>
  <c r="J160" i="5"/>
  <c r="BK133" i="5"/>
  <c r="BK113" i="5"/>
  <c r="BK427" i="4"/>
  <c r="BK375" i="4"/>
  <c r="J364" i="4"/>
  <c r="J356" i="4"/>
  <c r="BK338" i="4"/>
  <c r="BK328" i="4"/>
  <c r="BK320" i="4"/>
  <c r="J308" i="4"/>
  <c r="J295" i="4"/>
  <c r="J266" i="4"/>
  <c r="BK257" i="4"/>
  <c r="J242" i="4"/>
  <c r="J228" i="4"/>
  <c r="BK190" i="4"/>
  <c r="BK156" i="4"/>
  <c r="J98" i="4"/>
  <c r="J191" i="3"/>
  <c r="BK178" i="3"/>
  <c r="BK160" i="3"/>
  <c r="BK151" i="3"/>
  <c r="BK128" i="3"/>
  <c r="J109" i="3"/>
  <c r="BK94" i="3"/>
  <c r="J517" i="2"/>
  <c r="J507" i="2"/>
  <c r="J481" i="2"/>
  <c r="BK472" i="2"/>
  <c r="J460" i="2"/>
  <c r="BK448" i="2"/>
  <c r="J438" i="2"/>
  <c r="J425" i="2"/>
  <c r="J419" i="2"/>
  <c r="BK412" i="2"/>
  <c r="J393" i="2"/>
  <c r="BK382" i="2"/>
  <c r="BK368" i="2"/>
  <c r="BK351" i="2"/>
  <c r="J339" i="2"/>
  <c r="BK326" i="2"/>
  <c r="BK318" i="2"/>
  <c r="BK307" i="2"/>
  <c r="J288" i="2"/>
  <c r="J256" i="2"/>
  <c r="J244" i="2"/>
  <c r="J228" i="2"/>
  <c r="J206" i="2"/>
  <c r="BK193" i="2"/>
  <c r="J175" i="2"/>
  <c r="J148" i="2"/>
  <c r="J137" i="2"/>
  <c r="BK108" i="2"/>
  <c r="AS54" i="1"/>
  <c r="J176" i="5"/>
  <c r="J162" i="5"/>
  <c r="BK141" i="5"/>
  <c r="J113" i="5"/>
  <c r="BK431" i="4"/>
  <c r="BK256" i="5"/>
  <c r="BK245" i="5"/>
  <c r="BK237" i="5"/>
  <c r="J210" i="5"/>
  <c r="J195" i="5"/>
  <c r="J182" i="5"/>
  <c r="BK160" i="5"/>
  <c r="J148" i="5"/>
  <c r="J137" i="5"/>
  <c r="BK110" i="5"/>
  <c r="BK438" i="4"/>
  <c r="J431" i="4"/>
  <c r="BK391" i="4"/>
  <c r="BK356" i="4"/>
  <c r="J346" i="4"/>
  <c r="J331" i="4"/>
  <c r="BK299" i="4"/>
  <c r="J257" i="4"/>
  <c r="J212" i="4"/>
  <c r="BK193" i="4"/>
  <c r="BK164" i="4"/>
  <c r="BK191" i="3"/>
  <c r="J178" i="3"/>
  <c r="J162" i="3"/>
  <c r="J151" i="3"/>
  <c r="BK419" i="2"/>
  <c r="BK397" i="2"/>
  <c r="J382" i="2"/>
  <c r="J368" i="2"/>
  <c r="J361" i="2"/>
  <c r="J351" i="2"/>
  <c r="BK339" i="2"/>
  <c r="J326" i="2"/>
  <c r="BK316" i="2"/>
  <c r="J302" i="2"/>
  <c r="J272" i="2"/>
  <c r="J249" i="2"/>
  <c r="J239" i="2"/>
  <c r="BK222" i="2"/>
  <c r="BK213" i="2"/>
  <c r="J203" i="2"/>
  <c r="BK186" i="2"/>
  <c r="BK162" i="2"/>
  <c r="J146" i="2"/>
  <c r="J134" i="2"/>
  <c r="BK119" i="2"/>
  <c r="J230" i="5"/>
  <c r="BK203" i="5"/>
  <c r="BK176" i="5"/>
  <c r="J157" i="5"/>
  <c r="BK137" i="5"/>
  <c r="BK128" i="5"/>
  <c r="J88" i="5"/>
  <c r="J406" i="4"/>
  <c r="BK364" i="4"/>
  <c r="J352" i="4"/>
  <c r="J338" i="4"/>
  <c r="BK325" i="4"/>
  <c r="BK308" i="4"/>
  <c r="J297" i="4"/>
  <c r="BK272" i="4"/>
  <c r="J253" i="4"/>
  <c r="J204" i="4"/>
  <c r="BK182" i="4"/>
  <c r="J156" i="4"/>
  <c r="J136" i="4"/>
  <c r="J103" i="4"/>
  <c r="BK182" i="3"/>
  <c r="BK167" i="3"/>
  <c r="J144" i="3"/>
  <c r="J113" i="3"/>
  <c r="BK493" i="2"/>
  <c r="J131" i="2"/>
  <c r="J108" i="2"/>
  <c r="J256" i="5"/>
  <c r="J243" i="5"/>
  <c r="BK220" i="5"/>
  <c r="BK182" i="5"/>
  <c r="J174" i="5"/>
  <c r="BK148" i="5"/>
  <c r="BK116" i="5"/>
  <c r="BK100" i="5"/>
  <c r="BK406" i="4"/>
  <c r="J367" i="4"/>
  <c r="BK358" i="4"/>
  <c r="BK343" i="4"/>
  <c r="BK333" i="4"/>
  <c r="J325" i="4"/>
  <c r="BK302" i="4"/>
  <c r="J272" i="4"/>
  <c r="BK253" i="4"/>
  <c r="J239" i="4"/>
  <c r="BK196" i="4"/>
  <c r="J166" i="4"/>
  <c r="J114" i="4"/>
  <c r="J194" i="3"/>
  <c r="J182" i="3"/>
  <c r="BK171" i="3"/>
  <c r="BK162" i="3"/>
  <c r="J149" i="3"/>
  <c r="BK121" i="3"/>
  <c r="BK101" i="3"/>
  <c r="J522" i="2"/>
  <c r="J509" i="2"/>
  <c r="J496" i="2"/>
  <c r="BK478" i="2"/>
  <c r="BK466" i="2"/>
  <c r="BK454" i="2"/>
  <c r="J445" i="2"/>
  <c r="BK440" i="2"/>
  <c r="BK431" i="2"/>
  <c r="BK427" i="2"/>
  <c r="J417" i="2"/>
  <c r="BK409" i="2"/>
  <c r="BK401" i="2"/>
  <c r="J390" i="2"/>
  <c r="J380" i="2"/>
  <c r="J374" i="2"/>
  <c r="BK365" i="2"/>
  <c r="J358" i="2"/>
  <c r="J345" i="2"/>
  <c r="BK334" i="2"/>
  <c r="BK323" i="2"/>
  <c r="J313" i="2"/>
  <c r="J305" i="2"/>
  <c r="J292" i="2"/>
  <c r="BK279" i="2"/>
  <c r="BK264" i="2"/>
  <c r="BK246" i="2"/>
  <c r="BK239" i="2"/>
  <c r="J231" i="2"/>
  <c r="J209" i="2"/>
  <c r="BK200" i="2"/>
  <c r="J180" i="2"/>
  <c r="J168" i="2"/>
  <c r="J158" i="2"/>
  <c r="BK142" i="2"/>
  <c r="J119" i="2"/>
  <c r="J102" i="2"/>
  <c r="BK264" i="5"/>
  <c r="J252" i="5"/>
  <c r="BK247" i="5"/>
  <c r="J241" i="5"/>
  <c r="J237" i="5"/>
  <c r="BK223" i="5"/>
  <c r="BK210" i="5"/>
  <c r="BK184" i="5"/>
  <c r="J170" i="5"/>
  <c r="J153" i="5"/>
  <c r="J146" i="5"/>
  <c r="J128" i="5"/>
  <c r="BK122" i="5"/>
  <c r="BK88" i="5"/>
  <c r="J259" i="5"/>
  <c r="J242" i="5"/>
  <c r="J220" i="5"/>
  <c r="BK208" i="5"/>
  <c r="BK187" i="5"/>
  <c r="BK170" i="5"/>
  <c r="BK157" i="5"/>
  <c r="BK144" i="5"/>
  <c r="BK126" i="5"/>
  <c r="J100" i="5"/>
  <c r="J438" i="4"/>
  <c r="J434" i="4"/>
  <c r="J427" i="4"/>
  <c r="BK367" i="4"/>
  <c r="BK349" i="4"/>
  <c r="BK335" i="4"/>
  <c r="BK314" i="4"/>
  <c r="BK269" i="4"/>
  <c r="BK249" i="4"/>
  <c r="BK231" i="4"/>
  <c r="BK187" i="4"/>
  <c r="BK175" i="4"/>
  <c r="J110" i="4"/>
  <c r="BK188" i="3"/>
  <c r="BK176" i="3"/>
  <c r="J160" i="3"/>
  <c r="BK154" i="3"/>
  <c r="BK139" i="3"/>
  <c r="J123" i="3"/>
  <c r="BK116" i="3"/>
  <c r="BK109" i="3"/>
  <c r="BK98" i="3"/>
  <c r="BK90" i="3"/>
  <c r="J502" i="2"/>
  <c r="BK496" i="2"/>
  <c r="BK490" i="2"/>
  <c r="BK481" i="2"/>
  <c r="BK475" i="2"/>
  <c r="J466" i="2"/>
  <c r="BK460" i="2"/>
  <c r="J454" i="2"/>
  <c r="BK445" i="2"/>
  <c r="J440" i="2"/>
  <c r="BK435" i="2"/>
  <c r="BK429" i="2"/>
  <c r="BK425" i="2"/>
  <c r="BK417" i="2"/>
  <c r="J412" i="2"/>
  <c r="BK406" i="2"/>
  <c r="BK393" i="2"/>
  <c r="BK387" i="2"/>
  <c r="J377" i="2"/>
  <c r="J371" i="2"/>
  <c r="BK358" i="2"/>
  <c r="BK348" i="2"/>
  <c r="BK342" i="2"/>
  <c r="BK330" i="2"/>
  <c r="J320" i="2"/>
  <c r="BK313" i="2"/>
  <c r="J307" i="2"/>
  <c r="BK292" i="2"/>
  <c r="J279" i="2"/>
  <c r="J246" i="2"/>
  <c r="BK231" i="2"/>
  <c r="BK219" i="2"/>
  <c r="J213" i="2"/>
  <c r="J200" i="2"/>
  <c r="BK175" i="2"/>
  <c r="BK153" i="2"/>
  <c r="BK137" i="2"/>
  <c r="BK125" i="2"/>
  <c r="J245" i="5"/>
  <c r="J205" i="5"/>
  <c r="BK174" i="5"/>
  <c r="BK153" i="5"/>
  <c r="J133" i="5"/>
  <c r="J116" i="5"/>
  <c r="BK96" i="5"/>
  <c r="J421" i="4"/>
  <c r="J372" i="4"/>
  <c r="J358" i="4"/>
  <c r="J343" i="4"/>
  <c r="J328" i="4"/>
  <c r="J318" i="4"/>
  <c r="J302" i="4"/>
  <c r="J280" i="4"/>
  <c r="J264" i="4"/>
  <c r="J245" i="4"/>
  <c r="BK228" i="4"/>
  <c r="J187" i="4"/>
  <c r="BK166" i="4"/>
  <c r="BK140" i="4"/>
  <c r="BK103" i="4"/>
  <c r="J95" i="4"/>
  <c r="J174" i="3"/>
  <c r="J154" i="3"/>
  <c r="BK132" i="3"/>
  <c r="J121" i="3"/>
  <c r="J472" i="2"/>
  <c r="J115" i="2"/>
  <c r="BK102" i="2"/>
  <c r="BK254" i="5"/>
  <c r="BK242" i="5"/>
  <c r="J213" i="5"/>
  <c r="J180" i="5"/>
  <c r="BK167" i="5"/>
  <c r="BK155" i="5"/>
  <c r="J130" i="5"/>
  <c r="BK107" i="5"/>
  <c r="BK421" i="4"/>
  <c r="J370" i="4"/>
  <c r="J359" i="4"/>
  <c r="J342" i="4"/>
  <c r="J335" i="4"/>
  <c r="J326" i="4"/>
  <c r="BK312" i="4"/>
  <c r="BK297" i="4"/>
  <c r="J269" i="4"/>
  <c r="J249" i="4"/>
  <c r="J231" i="4"/>
  <c r="BK204" i="4"/>
  <c r="J175" i="4"/>
  <c r="BK136" i="4"/>
  <c r="BK194" i="3"/>
  <c r="J185" i="3"/>
  <c r="BK174" i="3"/>
  <c r="BK164" i="3"/>
  <c r="J139" i="3"/>
  <c r="J132" i="3"/>
  <c r="J116" i="3"/>
  <c r="J98" i="3"/>
  <c r="BK517" i="2"/>
  <c r="BK502" i="2"/>
  <c r="BK484" i="2"/>
  <c r="J475" i="2"/>
  <c r="J463" i="2"/>
  <c r="BK288" i="2"/>
  <c r="BK256" i="2"/>
  <c r="BK241" i="2"/>
  <c r="BK228" i="2"/>
  <c r="BK206" i="2"/>
  <c r="J193" i="2"/>
  <c r="BK168" i="2"/>
  <c r="BK148" i="2"/>
  <c r="J128" i="2"/>
  <c r="I25" i="9" l="1"/>
  <c r="G135" i="9"/>
  <c r="F17" i="8" s="1"/>
  <c r="I135" i="9"/>
  <c r="I127" i="9"/>
  <c r="I71" i="9"/>
  <c r="I183" i="9"/>
  <c r="G183" i="9"/>
  <c r="F10" i="9" s="1"/>
  <c r="G10" i="9" s="1"/>
  <c r="G127" i="9"/>
  <c r="F16" i="8" s="1"/>
  <c r="G78" i="9"/>
  <c r="F15" i="8" s="1"/>
  <c r="G17" i="8" s="1"/>
  <c r="E19" i="8" s="1"/>
  <c r="F19" i="8" s="1"/>
  <c r="G71" i="9"/>
  <c r="F12" i="8" s="1"/>
  <c r="E14" i="8" s="1"/>
  <c r="F14" i="8" s="1"/>
  <c r="N71" i="9"/>
  <c r="E13" i="8" s="1"/>
  <c r="F13" i="8" s="1"/>
  <c r="G25" i="9"/>
  <c r="F9" i="8" s="1"/>
  <c r="E11" i="8" s="1"/>
  <c r="F11" i="8" s="1"/>
  <c r="J33" i="7"/>
  <c r="J27" i="7"/>
  <c r="J24" i="7"/>
  <c r="J26" i="7"/>
  <c r="J18" i="7"/>
  <c r="J20" i="7"/>
  <c r="J15" i="7"/>
  <c r="I28" i="7"/>
  <c r="I42" i="7" s="1"/>
  <c r="J8" i="7"/>
  <c r="I36" i="7"/>
  <c r="I44" i="7" s="1"/>
  <c r="J34" i="7"/>
  <c r="J36" i="7" s="1"/>
  <c r="J44" i="7" s="1"/>
  <c r="J9" i="7"/>
  <c r="J11" i="7"/>
  <c r="J17" i="7"/>
  <c r="J23" i="7"/>
  <c r="H28" i="7"/>
  <c r="H42" i="7" s="1"/>
  <c r="J30" i="7"/>
  <c r="J31" i="7" s="1"/>
  <c r="J43" i="7" s="1"/>
  <c r="H36" i="7"/>
  <c r="H44" i="7" s="1"/>
  <c r="BK101" i="2"/>
  <c r="T101" i="2"/>
  <c r="R161" i="2"/>
  <c r="BK199" i="2"/>
  <c r="J199" i="2" s="1"/>
  <c r="J63" i="2" s="1"/>
  <c r="BK212" i="2"/>
  <c r="J212" i="2" s="1"/>
  <c r="J64" i="2" s="1"/>
  <c r="T212" i="2"/>
  <c r="P263" i="2"/>
  <c r="BK301" i="2"/>
  <c r="J301" i="2" s="1"/>
  <c r="J67" i="2" s="1"/>
  <c r="P301" i="2"/>
  <c r="BK329" i="2"/>
  <c r="T329" i="2"/>
  <c r="P353" i="2"/>
  <c r="T353" i="2"/>
  <c r="P376" i="2"/>
  <c r="BK411" i="2"/>
  <c r="J411" i="2" s="1"/>
  <c r="J73" i="2" s="1"/>
  <c r="BK421" i="2"/>
  <c r="J421" i="2" s="1"/>
  <c r="J74" i="2" s="1"/>
  <c r="T421" i="2"/>
  <c r="P450" i="2"/>
  <c r="T450" i="2"/>
  <c r="R462" i="2"/>
  <c r="P495" i="2"/>
  <c r="BK501" i="2"/>
  <c r="J501" i="2" s="1"/>
  <c r="J78" i="2" s="1"/>
  <c r="T501" i="2"/>
  <c r="R516" i="2"/>
  <c r="T89" i="3"/>
  <c r="P150" i="3"/>
  <c r="BK159" i="3"/>
  <c r="J159" i="3" s="1"/>
  <c r="J63" i="3" s="1"/>
  <c r="P170" i="3"/>
  <c r="P181" i="3"/>
  <c r="P180" i="3" s="1"/>
  <c r="T91" i="4"/>
  <c r="R248" i="4"/>
  <c r="P279" i="4"/>
  <c r="P327" i="4"/>
  <c r="R374" i="4"/>
  <c r="R426" i="4"/>
  <c r="T430" i="4"/>
  <c r="BK186" i="5"/>
  <c r="J186" i="5" s="1"/>
  <c r="J65" i="5" s="1"/>
  <c r="BK91" i="4"/>
  <c r="BK248" i="4"/>
  <c r="J248" i="4" s="1"/>
  <c r="J62" i="4" s="1"/>
  <c r="BK279" i="4"/>
  <c r="J279" i="4" s="1"/>
  <c r="J63" i="4" s="1"/>
  <c r="T327" i="4"/>
  <c r="P374" i="4"/>
  <c r="T426" i="4"/>
  <c r="R430" i="4"/>
  <c r="R87" i="5"/>
  <c r="P125" i="5"/>
  <c r="T125" i="5"/>
  <c r="P143" i="5"/>
  <c r="BK169" i="5"/>
  <c r="J169" i="5"/>
  <c r="J64" i="5" s="1"/>
  <c r="P169" i="5"/>
  <c r="P86" i="5" s="1"/>
  <c r="P85" i="5" s="1"/>
  <c r="AU58" i="1" s="1"/>
  <c r="P186" i="5"/>
  <c r="R101" i="2"/>
  <c r="BK161" i="2"/>
  <c r="J161" i="2" s="1"/>
  <c r="J62" i="2" s="1"/>
  <c r="T161" i="2"/>
  <c r="R199" i="2"/>
  <c r="T199" i="2"/>
  <c r="P212" i="2"/>
  <c r="BK263" i="2"/>
  <c r="J263" i="2" s="1"/>
  <c r="J65" i="2" s="1"/>
  <c r="T263" i="2"/>
  <c r="T301" i="2"/>
  <c r="R329" i="2"/>
  <c r="BK353" i="2"/>
  <c r="J353" i="2" s="1"/>
  <c r="J71" i="2" s="1"/>
  <c r="BK376" i="2"/>
  <c r="J376" i="2" s="1"/>
  <c r="J72" i="2" s="1"/>
  <c r="T376" i="2"/>
  <c r="R411" i="2"/>
  <c r="T411" i="2"/>
  <c r="P421" i="2"/>
  <c r="BK450" i="2"/>
  <c r="J450" i="2" s="1"/>
  <c r="J75" i="2" s="1"/>
  <c r="BK462" i="2"/>
  <c r="J462" i="2"/>
  <c r="J76" i="2" s="1"/>
  <c r="P462" i="2"/>
  <c r="BK495" i="2"/>
  <c r="J495" i="2" s="1"/>
  <c r="J77" i="2" s="1"/>
  <c r="R495" i="2"/>
  <c r="T495" i="2"/>
  <c r="R501" i="2"/>
  <c r="BK516" i="2"/>
  <c r="J516" i="2" s="1"/>
  <c r="J79" i="2" s="1"/>
  <c r="T516" i="2"/>
  <c r="BK89" i="3"/>
  <c r="J89" i="3" s="1"/>
  <c r="J61" i="3" s="1"/>
  <c r="R89" i="3"/>
  <c r="R150" i="3"/>
  <c r="T150" i="3"/>
  <c r="R170" i="3"/>
  <c r="BK181" i="3"/>
  <c r="J181" i="3" s="1"/>
  <c r="J67" i="3" s="1"/>
  <c r="R181" i="3"/>
  <c r="R180" i="3" s="1"/>
  <c r="R91" i="4"/>
  <c r="P248" i="4"/>
  <c r="R279" i="4"/>
  <c r="R327" i="4"/>
  <c r="T374" i="4"/>
  <c r="P426" i="4"/>
  <c r="BK430" i="4"/>
  <c r="J430" i="4" s="1"/>
  <c r="J68" i="4" s="1"/>
  <c r="BK87" i="5"/>
  <c r="J87" i="5" s="1"/>
  <c r="J61" i="5" s="1"/>
  <c r="T87" i="5"/>
  <c r="R125" i="5"/>
  <c r="T143" i="5"/>
  <c r="R169" i="5"/>
  <c r="R186" i="5"/>
  <c r="P101" i="2"/>
  <c r="P161" i="2"/>
  <c r="P199" i="2"/>
  <c r="R212" i="2"/>
  <c r="R263" i="2"/>
  <c r="R301" i="2"/>
  <c r="P329" i="2"/>
  <c r="R353" i="2"/>
  <c r="R376" i="2"/>
  <c r="P411" i="2"/>
  <c r="R421" i="2"/>
  <c r="R450" i="2"/>
  <c r="T462" i="2"/>
  <c r="P501" i="2"/>
  <c r="P516" i="2"/>
  <c r="P89" i="3"/>
  <c r="BK150" i="3"/>
  <c r="J150" i="3" s="1"/>
  <c r="J62" i="3" s="1"/>
  <c r="P159" i="3"/>
  <c r="R159" i="3"/>
  <c r="T159" i="3"/>
  <c r="BK170" i="3"/>
  <c r="J170" i="3" s="1"/>
  <c r="J64" i="3" s="1"/>
  <c r="T170" i="3"/>
  <c r="T181" i="3"/>
  <c r="T180" i="3" s="1"/>
  <c r="P91" i="4"/>
  <c r="T248" i="4"/>
  <c r="T279" i="4"/>
  <c r="BK327" i="4"/>
  <c r="J327" i="4" s="1"/>
  <c r="J65" i="4" s="1"/>
  <c r="BK374" i="4"/>
  <c r="J374" i="4" s="1"/>
  <c r="J66" i="4" s="1"/>
  <c r="BK426" i="4"/>
  <c r="J426" i="4"/>
  <c r="J67" i="4" s="1"/>
  <c r="P430" i="4"/>
  <c r="P87" i="5"/>
  <c r="BK125" i="5"/>
  <c r="J125" i="5" s="1"/>
  <c r="J62" i="5" s="1"/>
  <c r="BK143" i="5"/>
  <c r="J143" i="5" s="1"/>
  <c r="J63" i="5" s="1"/>
  <c r="R143" i="5"/>
  <c r="T169" i="5"/>
  <c r="T186" i="5"/>
  <c r="J52" i="2"/>
  <c r="J55" i="2"/>
  <c r="BE108" i="2"/>
  <c r="BE142" i="2"/>
  <c r="BE162" i="2"/>
  <c r="BE180" i="2"/>
  <c r="BE186" i="2"/>
  <c r="BE200" i="2"/>
  <c r="BE203" i="2"/>
  <c r="BE213" i="2"/>
  <c r="BE222" i="2"/>
  <c r="BE228" i="2"/>
  <c r="BE239" i="2"/>
  <c r="BE244" i="2"/>
  <c r="BE256" i="2"/>
  <c r="BE272" i="2"/>
  <c r="BE286" i="2"/>
  <c r="BE288" i="2"/>
  <c r="BE292" i="2"/>
  <c r="BE305" i="2"/>
  <c r="BE310" i="2"/>
  <c r="BE316" i="2"/>
  <c r="BE330" i="2"/>
  <c r="BE339" i="2"/>
  <c r="BE345" i="2"/>
  <c r="BE348" i="2"/>
  <c r="BE358" i="2"/>
  <c r="BE365" i="2"/>
  <c r="BE371" i="2"/>
  <c r="BE374" i="2"/>
  <c r="BE380" i="2"/>
  <c r="BE390" i="2"/>
  <c r="BE393" i="2"/>
  <c r="BE401" i="2"/>
  <c r="BE409" i="2"/>
  <c r="BE412" i="2"/>
  <c r="BE415" i="2"/>
  <c r="BE422" i="2"/>
  <c r="BE435" i="2"/>
  <c r="BE443" i="2"/>
  <c r="BE445" i="2"/>
  <c r="BE448" i="2"/>
  <c r="BE454" i="2"/>
  <c r="BE472" i="2"/>
  <c r="BE475" i="2"/>
  <c r="BE493" i="2"/>
  <c r="BE496" i="2"/>
  <c r="BE502" i="2"/>
  <c r="BK291" i="2"/>
  <c r="J291" i="2" s="1"/>
  <c r="J66" i="2" s="1"/>
  <c r="BK325" i="2"/>
  <c r="J325" i="2"/>
  <c r="J68" i="2" s="1"/>
  <c r="E48" i="3"/>
  <c r="J52" i="3"/>
  <c r="J55" i="3"/>
  <c r="F84" i="3"/>
  <c r="BE90" i="3"/>
  <c r="BE98" i="3"/>
  <c r="BE109" i="3"/>
  <c r="BE121" i="3"/>
  <c r="BE132" i="3"/>
  <c r="BE139" i="3"/>
  <c r="BE144" i="3"/>
  <c r="BE149" i="3"/>
  <c r="BE151" i="3"/>
  <c r="BE174" i="3"/>
  <c r="BE176" i="3"/>
  <c r="BE188" i="3"/>
  <c r="BE191" i="3"/>
  <c r="BK177" i="3"/>
  <c r="J177" i="3" s="1"/>
  <c r="J65" i="3" s="1"/>
  <c r="J55" i="4"/>
  <c r="J83" i="4"/>
  <c r="BE95" i="4"/>
  <c r="BE228" i="4"/>
  <c r="BE264" i="4"/>
  <c r="BE304" i="4"/>
  <c r="BE325" i="4"/>
  <c r="BE328" i="4"/>
  <c r="BE342" i="4"/>
  <c r="BE349" i="4"/>
  <c r="BE364" i="4"/>
  <c r="BE367" i="4"/>
  <c r="BE372" i="4"/>
  <c r="BE406" i="4"/>
  <c r="BE431" i="4"/>
  <c r="BE434" i="4"/>
  <c r="BE438" i="4"/>
  <c r="J55" i="5"/>
  <c r="BE104" i="5"/>
  <c r="BE116" i="5"/>
  <c r="BE128" i="5"/>
  <c r="BE148" i="5"/>
  <c r="BE150" i="5"/>
  <c r="BE162" i="5"/>
  <c r="BE174" i="5"/>
  <c r="BE176" i="5"/>
  <c r="BE178" i="5"/>
  <c r="BE180" i="5"/>
  <c r="BE215" i="5"/>
  <c r="BE247" i="5"/>
  <c r="BE250" i="5"/>
  <c r="BE256" i="5"/>
  <c r="BE264" i="5"/>
  <c r="BK437" i="4"/>
  <c r="J437" i="4" s="1"/>
  <c r="J69" i="4" s="1"/>
  <c r="F55" i="5"/>
  <c r="J79" i="5"/>
  <c r="BE96" i="5"/>
  <c r="BE113" i="5"/>
  <c r="BE119" i="5"/>
  <c r="BE137" i="5"/>
  <c r="BE155" i="5"/>
  <c r="BE165" i="5"/>
  <c r="BE172" i="5"/>
  <c r="BE184" i="5"/>
  <c r="BE203" i="5"/>
  <c r="BE220" i="5"/>
  <c r="BE242" i="5"/>
  <c r="BE254" i="5"/>
  <c r="BE259" i="5"/>
  <c r="E48" i="2"/>
  <c r="F96" i="2"/>
  <c r="BE102" i="2"/>
  <c r="BE128" i="2"/>
  <c r="BE134" i="2"/>
  <c r="BE137" i="2"/>
  <c r="BE146" i="2"/>
  <c r="BE148" i="2"/>
  <c r="BE153" i="2"/>
  <c r="BE158" i="2"/>
  <c r="BE168" i="2"/>
  <c r="BE175" i="2"/>
  <c r="BE193" i="2"/>
  <c r="BE206" i="2"/>
  <c r="BE209" i="2"/>
  <c r="BE219" i="2"/>
  <c r="BE231" i="2"/>
  <c r="BE236" i="2"/>
  <c r="BE241" i="2"/>
  <c r="BE246" i="2"/>
  <c r="BE249" i="2"/>
  <c r="BE264" i="2"/>
  <c r="BE279" i="2"/>
  <c r="BE302" i="2"/>
  <c r="BE307" i="2"/>
  <c r="BE313" i="2"/>
  <c r="BE318" i="2"/>
  <c r="BE320" i="2"/>
  <c r="BE323" i="2"/>
  <c r="BE326" i="2"/>
  <c r="BE334" i="2"/>
  <c r="BE342" i="2"/>
  <c r="BE351" i="2"/>
  <c r="BE354" i="2"/>
  <c r="BE361" i="2"/>
  <c r="BE368" i="2"/>
  <c r="BE377" i="2"/>
  <c r="BE382" i="2"/>
  <c r="BE387" i="2"/>
  <c r="BE397" i="2"/>
  <c r="BE406" i="2"/>
  <c r="BE417" i="2"/>
  <c r="BE419" i="2"/>
  <c r="BE425" i="2"/>
  <c r="BE427" i="2"/>
  <c r="BE429" i="2"/>
  <c r="BE431" i="2"/>
  <c r="BE438" i="2"/>
  <c r="BE440" i="2"/>
  <c r="BE451" i="2"/>
  <c r="BE457" i="2"/>
  <c r="BE460" i="2"/>
  <c r="BE463" i="2"/>
  <c r="BE466" i="2"/>
  <c r="BE469" i="2"/>
  <c r="BE481" i="2"/>
  <c r="BE484" i="2"/>
  <c r="BE487" i="2"/>
  <c r="BE490" i="2"/>
  <c r="BE499" i="2"/>
  <c r="BE507" i="2"/>
  <c r="BE509" i="2"/>
  <c r="BE517" i="2"/>
  <c r="BE522" i="2"/>
  <c r="BE101" i="3"/>
  <c r="BE113" i="3"/>
  <c r="BE116" i="3"/>
  <c r="BE118" i="3"/>
  <c r="BE123" i="3"/>
  <c r="BE128" i="3"/>
  <c r="BE154" i="3"/>
  <c r="BE157" i="3"/>
  <c r="BE160" i="3"/>
  <c r="BE164" i="3"/>
  <c r="BE167" i="3"/>
  <c r="BE171" i="3"/>
  <c r="BE173" i="3"/>
  <c r="BE178" i="3"/>
  <c r="BE182" i="3"/>
  <c r="BE185" i="3"/>
  <c r="BE194" i="3"/>
  <c r="E48" i="4"/>
  <c r="F55" i="4"/>
  <c r="BE92" i="4"/>
  <c r="BE156" i="4"/>
  <c r="BE190" i="4"/>
  <c r="BE193" i="4"/>
  <c r="BE196" i="4"/>
  <c r="BE204" i="4"/>
  <c r="BE212" i="4"/>
  <c r="BE236" i="4"/>
  <c r="BE239" i="4"/>
  <c r="BE242" i="4"/>
  <c r="BE253" i="4"/>
  <c r="BE266" i="4"/>
  <c r="BE280" i="4"/>
  <c r="BE308" i="4"/>
  <c r="BE312" i="4"/>
  <c r="BE326" i="4"/>
  <c r="BE333" i="4"/>
  <c r="BE340" i="4"/>
  <c r="BE352" i="4"/>
  <c r="BE370" i="4"/>
  <c r="BE427" i="4"/>
  <c r="BE428" i="4"/>
  <c r="E48" i="5"/>
  <c r="BE107" i="5"/>
  <c r="BE110" i="5"/>
  <c r="BE122" i="5"/>
  <c r="BE126" i="5"/>
  <c r="BE130" i="5"/>
  <c r="BE133" i="5"/>
  <c r="BE141" i="5"/>
  <c r="BE146" i="5"/>
  <c r="BE157" i="5"/>
  <c r="BE160" i="5"/>
  <c r="BE182" i="5"/>
  <c r="BE195" i="5"/>
  <c r="BE205" i="5"/>
  <c r="BE213" i="5"/>
  <c r="BE217" i="5"/>
  <c r="BE223" i="5"/>
  <c r="BE237" i="5"/>
  <c r="BE245" i="5"/>
  <c r="BE252" i="5"/>
  <c r="BE105" i="2"/>
  <c r="BE115" i="2"/>
  <c r="BE119" i="2"/>
  <c r="BE125" i="2"/>
  <c r="BE131" i="2"/>
  <c r="BE478" i="2"/>
  <c r="BE94" i="3"/>
  <c r="BE134" i="3"/>
  <c r="BE162" i="3"/>
  <c r="BE98" i="4"/>
  <c r="BE103" i="4"/>
  <c r="BE110" i="4"/>
  <c r="BE114" i="4"/>
  <c r="BE136" i="4"/>
  <c r="BE140" i="4"/>
  <c r="BE154" i="4"/>
  <c r="BE164" i="4"/>
  <c r="BE166" i="4"/>
  <c r="BE175" i="4"/>
  <c r="BE179" i="4"/>
  <c r="BE182" i="4"/>
  <c r="BE187" i="4"/>
  <c r="BE231" i="4"/>
  <c r="BE245" i="4"/>
  <c r="BE249" i="4"/>
  <c r="BE257" i="4"/>
  <c r="BE260" i="4"/>
  <c r="BE269" i="4"/>
  <c r="BE272" i="4"/>
  <c r="BE275" i="4"/>
  <c r="BE295" i="4"/>
  <c r="BE297" i="4"/>
  <c r="BE299" i="4"/>
  <c r="BE302" i="4"/>
  <c r="BE314" i="4"/>
  <c r="BE318" i="4"/>
  <c r="BE320" i="4"/>
  <c r="BE331" i="4"/>
  <c r="BE335" i="4"/>
  <c r="BE338" i="4"/>
  <c r="BE343" i="4"/>
  <c r="BE346" i="4"/>
  <c r="BE356" i="4"/>
  <c r="BE358" i="4"/>
  <c r="BE359" i="4"/>
  <c r="BE361" i="4"/>
  <c r="BE375" i="4"/>
  <c r="BE391" i="4"/>
  <c r="BE421" i="4"/>
  <c r="BE424" i="4"/>
  <c r="BE88" i="5"/>
  <c r="BE100" i="5"/>
  <c r="BE144" i="5"/>
  <c r="BE153" i="5"/>
  <c r="BE167" i="5"/>
  <c r="BE170" i="5"/>
  <c r="BE187" i="5"/>
  <c r="BE208" i="5"/>
  <c r="BE210" i="5"/>
  <c r="BE230" i="5"/>
  <c r="BE239" i="5"/>
  <c r="BE241" i="5"/>
  <c r="BE243" i="5"/>
  <c r="BE262" i="5"/>
  <c r="F34" i="3"/>
  <c r="BA56" i="1" s="1"/>
  <c r="F35" i="5"/>
  <c r="BB58" i="1" s="1"/>
  <c r="F36" i="3"/>
  <c r="BC56" i="1" s="1"/>
  <c r="F36" i="4"/>
  <c r="BC57" i="1" s="1"/>
  <c r="F35" i="2"/>
  <c r="BB55" i="1" s="1"/>
  <c r="F36" i="2"/>
  <c r="BC55" i="1" s="1"/>
  <c r="F34" i="5"/>
  <c r="BA58" i="1" s="1"/>
  <c r="F37" i="5"/>
  <c r="BD58" i="1" s="1"/>
  <c r="J34" i="4"/>
  <c r="AW57" i="1" s="1"/>
  <c r="F36" i="5"/>
  <c r="BC58" i="1" s="1"/>
  <c r="F37" i="2"/>
  <c r="BD55" i="1" s="1"/>
  <c r="F35" i="4"/>
  <c r="BB57" i="1" s="1"/>
  <c r="F34" i="2"/>
  <c r="BA55" i="1" s="1"/>
  <c r="F35" i="3"/>
  <c r="BB56" i="1" s="1"/>
  <c r="F34" i="4"/>
  <c r="BA57" i="1" s="1"/>
  <c r="J34" i="2"/>
  <c r="AW55" i="1" s="1"/>
  <c r="F37" i="3"/>
  <c r="BD56" i="1" s="1"/>
  <c r="J34" i="3"/>
  <c r="AW56" i="1" s="1"/>
  <c r="J34" i="5"/>
  <c r="AW58" i="1" s="1"/>
  <c r="F37" i="4"/>
  <c r="BD57" i="1" s="1"/>
  <c r="R324" i="4" l="1"/>
  <c r="G16" i="8"/>
  <c r="E18" i="8" s="1"/>
  <c r="F18" i="8" s="1"/>
  <c r="F21" i="8" s="1"/>
  <c r="P88" i="3"/>
  <c r="P87" i="3" s="1"/>
  <c r="AU56" i="1" s="1"/>
  <c r="E10" i="8"/>
  <c r="F10" i="8" s="1"/>
  <c r="F20" i="8" s="1"/>
  <c r="J28" i="7"/>
  <c r="J42" i="7" s="1"/>
  <c r="J45" i="7" s="1"/>
  <c r="C12" i="11" s="1"/>
  <c r="I45" i="7"/>
  <c r="H45" i="7"/>
  <c r="BK324" i="4"/>
  <c r="J324" i="4" s="1"/>
  <c r="J64" i="4" s="1"/>
  <c r="T324" i="4"/>
  <c r="P324" i="4"/>
  <c r="P328" i="2"/>
  <c r="R90" i="4"/>
  <c r="R89" i="4" s="1"/>
  <c r="R100" i="2"/>
  <c r="T88" i="3"/>
  <c r="T87" i="3" s="1"/>
  <c r="BK328" i="2"/>
  <c r="J328" i="2" s="1"/>
  <c r="J69" i="2" s="1"/>
  <c r="T100" i="2"/>
  <c r="R88" i="3"/>
  <c r="R87" i="3" s="1"/>
  <c r="R328" i="2"/>
  <c r="T328" i="2"/>
  <c r="BK100" i="2"/>
  <c r="J100" i="2" s="1"/>
  <c r="J60" i="2" s="1"/>
  <c r="P100" i="2"/>
  <c r="P99" i="2"/>
  <c r="AU55" i="1" s="1"/>
  <c r="T86" i="5"/>
  <c r="T85" i="5" s="1"/>
  <c r="P90" i="4"/>
  <c r="P89" i="4" s="1"/>
  <c r="AU57" i="1" s="1"/>
  <c r="R86" i="5"/>
  <c r="R85" i="5" s="1"/>
  <c r="T90" i="4"/>
  <c r="T89" i="4" s="1"/>
  <c r="J101" i="2"/>
  <c r="J61" i="2" s="1"/>
  <c r="J329" i="2"/>
  <c r="J70" i="2" s="1"/>
  <c r="BK88" i="3"/>
  <c r="J88" i="3" s="1"/>
  <c r="J60" i="3" s="1"/>
  <c r="BK180" i="3"/>
  <c r="J180" i="3"/>
  <c r="J66" i="3" s="1"/>
  <c r="J91" i="4"/>
  <c r="J61" i="4" s="1"/>
  <c r="BK86" i="5"/>
  <c r="J86" i="5" s="1"/>
  <c r="J60" i="5" s="1"/>
  <c r="F33" i="5"/>
  <c r="AZ58" i="1" s="1"/>
  <c r="J33" i="5"/>
  <c r="AV58" i="1" s="1"/>
  <c r="AT58" i="1" s="1"/>
  <c r="BA54" i="1"/>
  <c r="AW54" i="1" s="1"/>
  <c r="AK30" i="1" s="1"/>
  <c r="BC54" i="1"/>
  <c r="W32" i="1" s="1"/>
  <c r="F33" i="2"/>
  <c r="AZ55" i="1" s="1"/>
  <c r="BB54" i="1"/>
  <c r="AX54" i="1" s="1"/>
  <c r="F33" i="4"/>
  <c r="AZ57" i="1" s="1"/>
  <c r="J33" i="3"/>
  <c r="AV56" i="1" s="1"/>
  <c r="AT56" i="1" s="1"/>
  <c r="J33" i="4"/>
  <c r="AV57" i="1" s="1"/>
  <c r="AT57" i="1" s="1"/>
  <c r="J33" i="2"/>
  <c r="AV55" i="1" s="1"/>
  <c r="AT55" i="1" s="1"/>
  <c r="F33" i="3"/>
  <c r="AZ56" i="1" s="1"/>
  <c r="BD54" i="1"/>
  <c r="W33" i="1" s="1"/>
  <c r="F23" i="8" l="1"/>
  <c r="G23" i="8" s="1"/>
  <c r="F30" i="8" s="1"/>
  <c r="C14" i="11" s="1"/>
  <c r="BK90" i="4"/>
  <c r="J90" i="4" s="1"/>
  <c r="J60" i="4" s="1"/>
  <c r="T99" i="2"/>
  <c r="R99" i="2"/>
  <c r="BK87" i="3"/>
  <c r="J87" i="3" s="1"/>
  <c r="J30" i="3" s="1"/>
  <c r="BK85" i="5"/>
  <c r="J85" i="5" s="1"/>
  <c r="J30" i="5" s="1"/>
  <c r="BK99" i="2"/>
  <c r="J99" i="2" s="1"/>
  <c r="J59" i="2" s="1"/>
  <c r="W30" i="1"/>
  <c r="AY54" i="1"/>
  <c r="W31" i="1"/>
  <c r="AU54" i="1"/>
  <c r="AZ54" i="1"/>
  <c r="W29" i="1" s="1"/>
  <c r="E31" i="8" l="1"/>
  <c r="F31" i="8" s="1"/>
  <c r="F32" i="8" s="1"/>
  <c r="AG58" i="1"/>
  <c r="AN58" i="1" s="1"/>
  <c r="C10" i="11"/>
  <c r="BK89" i="4"/>
  <c r="J89" i="4" s="1"/>
  <c r="J30" i="4" s="1"/>
  <c r="J39" i="4" s="1"/>
  <c r="AG56" i="1"/>
  <c r="AN56" i="1" s="1"/>
  <c r="C8" i="11"/>
  <c r="J59" i="3"/>
  <c r="J39" i="5"/>
  <c r="J59" i="5"/>
  <c r="J39" i="3"/>
  <c r="J30" i="2"/>
  <c r="AV54" i="1"/>
  <c r="AK29" i="1" s="1"/>
  <c r="C9" i="11" l="1"/>
  <c r="AG57" i="1"/>
  <c r="AN57" i="1" s="1"/>
  <c r="J59" i="4"/>
  <c r="AG55" i="1"/>
  <c r="AN55" i="1" s="1"/>
  <c r="C7" i="11"/>
  <c r="J39" i="2"/>
  <c r="AT54" i="1"/>
  <c r="C6" i="11" l="1"/>
  <c r="C16" i="11" s="1"/>
  <c r="C20" i="11" s="1"/>
  <c r="C22" i="11" s="1"/>
  <c r="C23" i="11" s="1"/>
  <c r="AG54" i="1"/>
  <c r="AK26" i="1" s="1"/>
  <c r="AK35" i="1" s="1"/>
  <c r="AN54" i="1" l="1"/>
</calcChain>
</file>

<file path=xl/sharedStrings.xml><?xml version="1.0" encoding="utf-8"?>
<sst xmlns="http://schemas.openxmlformats.org/spreadsheetml/2006/main" count="12016" uniqueCount="2024">
  <si>
    <t>Export Komplet</t>
  </si>
  <si>
    <t>VZ</t>
  </si>
  <si>
    <t>2.0</t>
  </si>
  <si>
    <t/>
  </si>
  <si>
    <t>False</t>
  </si>
  <si>
    <t>{951e4358-7fc0-4413-877d-a20f31caeed8}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</si>
  <si>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</si>
  <si>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</si>
  <si>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</si>
  <si>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</si>
  <si>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</si>
  <si>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</si>
  <si>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</si>
  <si>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</si>
  <si>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JANEC006</t>
  </si>
  <si>
    <t>Stavba:</t>
  </si>
  <si>
    <t>Ovesné Kladruby - vodojem, úpravna vody, vrtaná studna</t>
  </si>
  <si>
    <t>0,1</t>
  </si>
  <si>
    <t>KSO:</t>
  </si>
  <si>
    <t>CC-CZ:</t>
  </si>
  <si>
    <t>1</t>
  </si>
  <si>
    <t>Místo:</t>
  </si>
  <si>
    <t>Ovesné Kladruby</t>
  </si>
  <si>
    <t>Datum:</t>
  </si>
  <si>
    <t>11. 11. 2020</t>
  </si>
  <si>
    <t>Zadavatel:</t>
  </si>
  <si>
    <t>IČ:</t>
  </si>
  <si>
    <t>Obec Ovesné Kladruby</t>
  </si>
  <si>
    <t>DIČ:</t>
  </si>
  <si>
    <t>Zhotovitel:</t>
  </si>
  <si>
    <t xml:space="preserve"> </t>
  </si>
  <si>
    <t>Projektant:</t>
  </si>
  <si>
    <t>AQ PROJEKT s.r.o.</t>
  </si>
  <si>
    <t>True</t>
  </si>
  <si>
    <t>Zpracovatel:</t>
  </si>
  <si>
    <t>Poznámka:</t>
  </si>
  <si>
    <t>Soupis prací je sestaven za využití položek Cenové soustavy ÚRS. Cenové a technické podmínky položek Cenové soustavy ÚRS, které nejsou uvedeny v soupisu prací (tzv.úvodní části katalogů), jsou neomezeně dálkově k dispozici na www.cs-urs.cz. Položky,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</si>
  <si>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</si>
  <si>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</si>
  <si>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</si>
  <si>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</si>
  <si>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</si>
  <si>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</si>
  <si>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</si>
  <si>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</si>
  <si>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</si>
  <si>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</si>
  <si>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</si>
  <si>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</si>
  <si>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</si>
  <si>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</si>
  <si>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</si>
  <si>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</si>
  <si>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</si>
  <si>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</si>
  <si>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</si>
  <si>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</si>
  <si>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</si>
  <si>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</si>
  <si>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</si>
  <si>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</si>
  <si>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</si>
  <si>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</si>
  <si>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</si>
  <si>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</si>
  <si>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</si>
  <si>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</si>
  <si>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</si>
  <si>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</si>
  <si>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</si>
  <si>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</si>
  <si>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</si>
  <si>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</si>
  <si>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</si>
  <si>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</si>
  <si>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</si>
  <si>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</si>
  <si>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Vodojem a vstupní komora s úpravnou vody</t>
  </si>
  <si>
    <t>STA</t>
  </si>
  <si>
    <t>{3e35507e-63aa-43db-b6c9-32c5a13cfe6f}</t>
  </si>
  <si>
    <t>2</t>
  </si>
  <si>
    <t>SO-02</t>
  </si>
  <si>
    <t>Vrtaná studna a manipulační šachta</t>
  </si>
  <si>
    <t>{9ce2b6ae-26b8-41fc-890c-cacd84dfd0a8}</t>
  </si>
  <si>
    <t>SO-03</t>
  </si>
  <si>
    <t>Propojovací potrubí</t>
  </si>
  <si>
    <t>{9c875aac-4f13-4dc9-87ff-577c15109398}</t>
  </si>
  <si>
    <t>827 29</t>
  </si>
  <si>
    <t>SO-04</t>
  </si>
  <si>
    <t>Zpevněné a nezpevněné plochy, oplocení</t>
  </si>
  <si>
    <t>{5e97397d-5c5d-4cef-ab5d-e73dc2198cea}</t>
  </si>
  <si>
    <t>823 29</t>
  </si>
  <si>
    <t>KRYCÍ LIST SOUPISU PRACÍ</t>
  </si>
  <si>
    <t>Objekt:</t>
  </si>
  <si>
    <t>SO-01 - Vodojem a vstupní komora s úpravnou vody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</si>
  <si>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</si>
  <si>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</si>
  <si>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</si>
  <si>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</si>
  <si>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</si>
  <si>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</si>
  <si>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38 - Různé kompletní konstrukce</t>
  </si>
  <si>
    <t xml:space="preserve">    5 - Komunikace pozemní</t>
  </si>
  <si>
    <t xml:space="preserve">    62 - Úprava povrchů vnější</t>
  </si>
  <si>
    <t xml:space="preserve">    63 - Podlahy a podlahové konstrukce</t>
  </si>
  <si>
    <t xml:space="preserve">    94 - Lešení</t>
  </si>
  <si>
    <t xml:space="preserve">    95 - Ostatní konstrukce a práce</t>
  </si>
  <si>
    <t xml:space="preserve">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</si>
  <si>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</si>
  <si>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</si>
  <si>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</si>
  <si>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</si>
  <si>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</si>
  <si>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</si>
  <si>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</si>
  <si>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</si>
  <si>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76P - Konstrukce plastové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</si>
  <si>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</si>
  <si>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</si>
  <si>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</si>
  <si>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</si>
  <si>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</si>
  <si>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</si>
  <si>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</si>
  <si>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</si>
  <si>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</si>
  <si>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</si>
  <si>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</si>
  <si>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</si>
  <si>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</si>
  <si>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</si>
  <si>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</si>
  <si>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</si>
  <si>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</si>
  <si>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</si>
  <si>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</si>
  <si>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</si>
  <si>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</si>
  <si>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</si>
  <si>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</si>
  <si>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CS ÚRS 2020 02</t>
  </si>
  <si>
    <t>4</t>
  </si>
  <si>
    <t>-450954475</t>
  </si>
  <si>
    <t>PP</t>
  </si>
  <si>
    <t>Čerpání vody na dopravní výšku do 10 m s uvažovaným průměrným přítokem do 500 l/min</t>
  </si>
  <si>
    <t>VV</t>
  </si>
  <si>
    <t>"(bude upřesněno dle skutečnosti)" 30*8</t>
  </si>
  <si>
    <t>115101301</t>
  </si>
  <si>
    <t>Pohotovost čerpací soupravy pro dopravní výšku do 10 m přítok do 500 l/min</t>
  </si>
  <si>
    <t>den</t>
  </si>
  <si>
    <t>-506328160</t>
  </si>
  <si>
    <t>Pohotovost záložní čerpací soupravy pro dopravní výšku do 10 m s uvažovaným průměrným přítokem do 500 l/min</t>
  </si>
  <si>
    <t>"(bude upřesněno dle skutečnosti)" 30</t>
  </si>
  <si>
    <t>3</t>
  </si>
  <si>
    <t>131251104</t>
  </si>
  <si>
    <t>Hloubení jam nezapažených v hornině třídy těžitelnosti I, skupiny 3 objem do 500 m3 strojně</t>
  </si>
  <si>
    <t>m3</t>
  </si>
  <si>
    <t>-1432166496</t>
  </si>
  <si>
    <t>Hloubení nezapažených jam a zářezů strojně s urovnáním dna do předepsaného profilu a spádu v hornině třídy těžitelnosti I skupiny 3 přes 100 do 500 m3</t>
  </si>
  <si>
    <t>hornina 3 - 50%</t>
  </si>
  <si>
    <t>250,00</t>
  </si>
  <si>
    <t>Mezisoučet</t>
  </si>
  <si>
    <t>"odpočet ostatních hornin" -250*0,50</t>
  </si>
  <si>
    <t>Součet</t>
  </si>
  <si>
    <t>131351104</t>
  </si>
  <si>
    <t>Hloubení jam nezapažených v hornině třídy těžitelnosti II, skupiny 4 objem do 500 m3 strojně</t>
  </si>
  <si>
    <t>-2048944670</t>
  </si>
  <si>
    <t>Hloubení nezapažených jam a zářezů strojně s urovnáním dna do předepsaného profilu a spádu v hornině třídy těžitelnosti II skupiny 4 přes 100 do 500 m3</t>
  </si>
  <si>
    <t>hornina 4 - 50%</t>
  </si>
  <si>
    <t>250*0,50</t>
  </si>
  <si>
    <t>5</t>
  </si>
  <si>
    <t>162751137</t>
  </si>
  <si>
    <t>Vodorovné přemístění do 10000 m výkopku/sypaniny z horniny třídy těžitelnosti II, skupiny 4 a 5</t>
  </si>
  <si>
    <t>-495608876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</si>
  <si>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</si>
  <si>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"výkop" 250</t>
  </si>
  <si>
    <t>"zásyp" -145</t>
  </si>
  <si>
    <t>"násyp" -30</t>
  </si>
  <si>
    <t>6</t>
  </si>
  <si>
    <t>162751139</t>
  </si>
  <si>
    <t>Příplatek k vodorovnému přemístění výkopku/sypaniny z horniny třídy těžitelnosti II, skupiny 4 a 5 ZKD 1000 m přes 10000 m</t>
  </si>
  <si>
    <t>1581617493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</si>
  <si>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</si>
  <si>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75*5</t>
  </si>
  <si>
    <t>7</t>
  </si>
  <si>
    <t>167151112</t>
  </si>
  <si>
    <t>Nakládání výkopku z hornin třídy těžitelnosti II, skupiny 4 a 5 přes 100 m3</t>
  </si>
  <si>
    <t>1832369090</t>
  </si>
  <si>
    <t>Nakládání, skládání a překládání neulehlého výkopku nebo sypaniny strojně nakládání, množství přes 100 m3, z hornin třídy těžitelnosti II, skupiny 4 a 5</t>
  </si>
  <si>
    <t>"pro odvoz na skládku" 75</t>
  </si>
  <si>
    <t>8</t>
  </si>
  <si>
    <t>171251201</t>
  </si>
  <si>
    <t>Uložení sypaniny na skládky nebo meziskládky</t>
  </si>
  <si>
    <t>-2034695643</t>
  </si>
  <si>
    <t>Uložení sypaniny na skládky nebo meziskládky bez hutnění s upravením uložené sypaniny do předepsaného tvaru</t>
  </si>
  <si>
    <t>75</t>
  </si>
  <si>
    <t>9</t>
  </si>
  <si>
    <t>171201231</t>
  </si>
  <si>
    <t>Poplatek za uložení zeminy a kamení na recyklační skládce (skládkovné) kód odpadu 17 05 04</t>
  </si>
  <si>
    <t>t</t>
  </si>
  <si>
    <t>612504087</t>
  </si>
  <si>
    <t>Poplatek za uložení stavebního odpadu na recyklační skládce (skládkovné) zeminy a kamení zatříděného do Katalogu odpadů pod kódem 17 05 04</t>
  </si>
  <si>
    <t>75*2,00</t>
  </si>
  <si>
    <t>10</t>
  </si>
  <si>
    <t>174151101</t>
  </si>
  <si>
    <t>Zásyp jam, šachet rýh nebo kolem objektů sypaninou se zhutněním</t>
  </si>
  <si>
    <t>1191441243</t>
  </si>
  <si>
    <t>Zásyp sypaninou z jakékoliv horniny strojně s uložením výkopku ve vrstvách se zhutněním jam, šachet, rýh nebo kolem objektů v těchto vykopávkách</t>
  </si>
  <si>
    <t>"odp.objektu" -105,00</t>
  </si>
  <si>
    <t>11</t>
  </si>
  <si>
    <t>171151103</t>
  </si>
  <si>
    <t>Uložení sypaniny z hornin soudržných do násypů zhutněných strojně</t>
  </si>
  <si>
    <t>-1708651102</t>
  </si>
  <si>
    <t>Uložení sypanin do násypů strojně s rozprostřením sypaniny ve vrstvách a s hrubým urovnáním zhutněných z hornin soudržných jakékoliv třídy těžitelnosti</t>
  </si>
  <si>
    <t>navýšení stávající úrovně terénu</t>
  </si>
  <si>
    <t>30,00</t>
  </si>
  <si>
    <t>12</t>
  </si>
  <si>
    <t>182251101</t>
  </si>
  <si>
    <t>Svahování násypů strojně</t>
  </si>
  <si>
    <t>m2</t>
  </si>
  <si>
    <t>-143572576</t>
  </si>
  <si>
    <t>Svahování trvalých svahů do projektovaných profilů strojně s potřebným přemístěním výkopku při svahování násypů v jakékoliv hornině</t>
  </si>
  <si>
    <t>13</t>
  </si>
  <si>
    <t>162251122</t>
  </si>
  <si>
    <t>Vodorovné přemístění do 50 m výkopku/sypaniny z horniny třídy těžitelnosti II, skupiny 4 a 5</t>
  </si>
  <si>
    <t>233276062</t>
  </si>
  <si>
    <t>Vodorovné přemístění výkopku nebo sypaniny po suchu na obvyklém dopravním prostředku, bez naložení výkopku, avšak se složením bez rozhrnutí z horniny třídy těžitelnosti II na vzdálenost skupiny 4 a 5 na vzdálenost přes 20 do 50 m</t>
  </si>
  <si>
    <t>"zemina pro zpětný zásyp" 145*2</t>
  </si>
  <si>
    <t>"zemina pro násyp" 30*2</t>
  </si>
  <si>
    <t>14</t>
  </si>
  <si>
    <t>-1755853820</t>
  </si>
  <si>
    <t>181951112</t>
  </si>
  <si>
    <t>Úprava pláně v hornině třídy těžitelnosti I, skupiny 1 až 3 se zhutněním strojně</t>
  </si>
  <si>
    <t>613073837</t>
  </si>
  <si>
    <t>Úprava pláně vyrovnáním výškových rozdílů strojně v hornině třídy těžitelnosti I, skupiny 1 až 3 se zhutněním</t>
  </si>
  <si>
    <t>9,30*5,85</t>
  </si>
  <si>
    <t>38</t>
  </si>
  <si>
    <t>Různé kompletní konstrukce</t>
  </si>
  <si>
    <t>16</t>
  </si>
  <si>
    <t>38-01</t>
  </si>
  <si>
    <t>Prefabrikovaná jímka (akumulační nádrž), vnitřní půdorysné rozměry 2400/4300mm, vnitřní výška 1930mm, tl.stěn 140mm, tl.dna 140mm (dodávka+doprava+montáž)</t>
  </si>
  <si>
    <t>ks</t>
  </si>
  <si>
    <t>285289608</t>
  </si>
  <si>
    <t>- vyrobeno z vodotěsného betonu C40/50, hutněného vysokofrekvenční vibrací, což zajišťuje dokonalou vodotěsnost</t>
  </si>
  <si>
    <t>- vč.prostupů pro potrubí</t>
  </si>
  <si>
    <t>- vč.utěsnění styčných spar a opatření těsněním proti průniku tlakové vody</t>
  </si>
  <si>
    <t>(dodávka vč.dopravy + montáž vč.jeřábu)</t>
  </si>
  <si>
    <t>"akumulační nádrže" 2</t>
  </si>
  <si>
    <t>17</t>
  </si>
  <si>
    <t>38-02</t>
  </si>
  <si>
    <t>Zákrytová deska (akumulační nádrž), půdorysné rozměry 2680/4580mm, tl. 250mm (dodávka+doprava+montáž)</t>
  </si>
  <si>
    <t>-1825839433</t>
  </si>
  <si>
    <t xml:space="preserve">- vč.prostupů pro odvětrání </t>
  </si>
  <si>
    <t>- vč.vstupních otvorů pro poklop 600/600mm</t>
  </si>
  <si>
    <t>18</t>
  </si>
  <si>
    <t>38-03</t>
  </si>
  <si>
    <t>Příčka (akumulační nádrž), rozměry 2400/1930mm, tl. 200mm (dodávka+doprava+montáž)</t>
  </si>
  <si>
    <t>-347331231</t>
  </si>
  <si>
    <t>"akumulační nádrže" 1</t>
  </si>
  <si>
    <t>19</t>
  </si>
  <si>
    <t>38-04</t>
  </si>
  <si>
    <t>Prefabrikovaná jímka (manipulační komora), vnitřní půdorysné rozměry 2400/3800mm, vnitřní výška 2380mm, tl.stěn 140mm, tl.dna 140mm (dodávka+doprava+montáž)</t>
  </si>
  <si>
    <t>-1077362470</t>
  </si>
  <si>
    <t>"manipulační komora" 1</t>
  </si>
  <si>
    <t>20</t>
  </si>
  <si>
    <t>38-05</t>
  </si>
  <si>
    <t>Zákrytová deska (manipulační komora), půdorysné rozměry 2680/4080mm, tl. 250mm (dodávka+doprava+montáž)</t>
  </si>
  <si>
    <t>357336675</t>
  </si>
  <si>
    <t>- vč.vstupních otvorů pro poklop 600/800mm a 1000/1000mm</t>
  </si>
  <si>
    <t>38-06</t>
  </si>
  <si>
    <t>Prefabrikovaná jímka (vstupní komora), vnitřní půdorysné rozměry 2400/5800mm, vnitřní výška 2380mm, tl.stěn 140mm, tl.dna 140mm (dodávka+doprava+montáž)</t>
  </si>
  <si>
    <t>-1762872549</t>
  </si>
  <si>
    <t>- vč.prostupů pro potrubí a odvětrání</t>
  </si>
  <si>
    <t>"vstupní komora" 1</t>
  </si>
  <si>
    <t>Komunikace pozemní</t>
  </si>
  <si>
    <t>22</t>
  </si>
  <si>
    <t>564730111</t>
  </si>
  <si>
    <t>Podklad z kameniva hrubého drceného vel. 16-32 mm tl 100 mm</t>
  </si>
  <si>
    <t>434544126</t>
  </si>
  <si>
    <t>Podklad nebo kryt z kameniva hrubého drceného vel. 16-32 mm s rozprostřením a zhutněním, po zhutnění tl. 100 mm</t>
  </si>
  <si>
    <t>"okapní chodník" 10,00</t>
  </si>
  <si>
    <t>23</t>
  </si>
  <si>
    <t>564231111</t>
  </si>
  <si>
    <t>Podklad nebo podsyp ze štěrkopísku ŠP tl 100 mm</t>
  </si>
  <si>
    <t>2002979447</t>
  </si>
  <si>
    <t>Podklad nebo podsyp ze štěrkopísku ŠP s rozprostřením, vlhčením a zhutněním, po zhutnění tl. 100 mm</t>
  </si>
  <si>
    <t>24</t>
  </si>
  <si>
    <t>596811221</t>
  </si>
  <si>
    <t>Kladení betonové dlažby komunikací pro pěší do lože z kameniva vel do 0,25 m2 plochy do 100 m2</t>
  </si>
  <si>
    <t>-2044024231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</si>
  <si>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50 do 100 m2</t>
  </si>
  <si>
    <t>25</t>
  </si>
  <si>
    <t>M</t>
  </si>
  <si>
    <t>59245620</t>
  </si>
  <si>
    <t>dlažba desková betonová 500x500x60mm přírodní</t>
  </si>
  <si>
    <t>-151206707</t>
  </si>
  <si>
    <t>10,00*1,03</t>
  </si>
  <si>
    <t>62</t>
  </si>
  <si>
    <t>Úprava povrchů vnější</t>
  </si>
  <si>
    <t>26</t>
  </si>
  <si>
    <t>622211011</t>
  </si>
  <si>
    <t>Montáž kontaktního zateplení vnějších stěn lepením a mechanickým kotvením polystyrénových desek tl do 80 mm</t>
  </si>
  <si>
    <t>1522124006</t>
  </si>
  <si>
    <t>Montáž kontaktního zateplení lepením a mechanickým kotvením z polystyrenových desek nebo z kombinovaných desek na vnější stěny, tloušťky desek přes 40 do 80 mm</t>
  </si>
  <si>
    <t>sokl objektu</t>
  </si>
  <si>
    <t xml:space="preserve">(6,20+2,80)*2*0,80 </t>
  </si>
  <si>
    <t>-0,90*0,80</t>
  </si>
  <si>
    <t>27</t>
  </si>
  <si>
    <t>28376441</t>
  </si>
  <si>
    <t>deska z polystyrénu XPS, hrana rovná a strukturovaný povrch 300kPa tl 60mm</t>
  </si>
  <si>
    <t>-1350504684</t>
  </si>
  <si>
    <t>13,68*1,05</t>
  </si>
  <si>
    <t>28</t>
  </si>
  <si>
    <t>-450841731</t>
  </si>
  <si>
    <t>nad soklem</t>
  </si>
  <si>
    <t>(6,24+2,84)*2*(2,52-0,80)</t>
  </si>
  <si>
    <t>-0,90*(2,00-0,80)</t>
  </si>
  <si>
    <t>29</t>
  </si>
  <si>
    <t>28376442</t>
  </si>
  <si>
    <t>deska z polystyrénu XPS, hrana rovná a strukturovaný povrch 300kPa tl 80mm</t>
  </si>
  <si>
    <t>-697944137</t>
  </si>
  <si>
    <t>30,155*1,05</t>
  </si>
  <si>
    <t>30</t>
  </si>
  <si>
    <t>622252001</t>
  </si>
  <si>
    <t>Montáž profilů kontaktního zateplení připevněných mechanicky</t>
  </si>
  <si>
    <t>m</t>
  </si>
  <si>
    <t>2074146788</t>
  </si>
  <si>
    <t>Montáž profilů kontaktního zateplení zakládacích soklových připevněných hmoždinkami</t>
  </si>
  <si>
    <t>(6,24+2,84)*2</t>
  </si>
  <si>
    <t>-0,90</t>
  </si>
  <si>
    <t>31</t>
  </si>
  <si>
    <t>59051645</t>
  </si>
  <si>
    <t>profil zakládací Al tl 0,7mm pro ETICS pro izolant tl 80mm</t>
  </si>
  <si>
    <t>1149267276</t>
  </si>
  <si>
    <t>17,26*1,05</t>
  </si>
  <si>
    <t>32</t>
  </si>
  <si>
    <t>622143003</t>
  </si>
  <si>
    <t>Montáž omítkových plastových nebo pozinkovaných rohových profilů s tkaninou</t>
  </si>
  <si>
    <t>-699270561</t>
  </si>
  <si>
    <t>Montáž omítkových profilů plastových, pozinkovaných nebo dřevěných upevněných vtlačením do podkladní vrstvy nebo přibitím rohových s tkaninou</t>
  </si>
  <si>
    <t>33</t>
  </si>
  <si>
    <t>59051486</t>
  </si>
  <si>
    <t>profil rohový PVC 15x15mm s výztužnou tkaninou š 100mm pro ETICS</t>
  </si>
  <si>
    <t>389094049</t>
  </si>
  <si>
    <t>15,00*1,05</t>
  </si>
  <si>
    <t>34</t>
  </si>
  <si>
    <t>622143004</t>
  </si>
  <si>
    <t>Montáž omítkových samolepících začišťovacích profilů pro spojení s okenním rámem</t>
  </si>
  <si>
    <t>-250392232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</si>
  <si>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</si>
  <si>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35</t>
  </si>
  <si>
    <t>59051476</t>
  </si>
  <si>
    <t>profil začišťovací PVC 9mm s výztužnou tkaninou pro ostění ETICS</t>
  </si>
  <si>
    <t>1702492307</t>
  </si>
  <si>
    <t>5,00*1,05</t>
  </si>
  <si>
    <t>36</t>
  </si>
  <si>
    <t>622511011</t>
  </si>
  <si>
    <t>Tenkovrstvá akrylátová zrnitá omítka tl. 1,5 mm včetně penetrace vnějších stěn</t>
  </si>
  <si>
    <t>-70646868</t>
  </si>
  <si>
    <t>Omítka tenkovrstvá akrylátová vnějších ploch probarvená, včetně penetrace podkladu zrnitá, tloušťky 1,5 mm stěn</t>
  </si>
  <si>
    <t>+(0,90+1,20*2)*0,08</t>
  </si>
  <si>
    <t>37</t>
  </si>
  <si>
    <t>622511111</t>
  </si>
  <si>
    <t>Tenkovrstvá akrylátová mozaiková střednězrnná omítka včetně penetrace vnějších stěn</t>
  </si>
  <si>
    <t>-1014816588</t>
  </si>
  <si>
    <t>Omítka tenkovrstvá akrylátová vnějších ploch probarvená, včetně penetrace podkladu mozaiková střednězrnná stěn</t>
  </si>
  <si>
    <t>+(0,80*2)*0,06</t>
  </si>
  <si>
    <t>63</t>
  </si>
  <si>
    <t>Podlahy a podlahové konstrukce</t>
  </si>
  <si>
    <t>631311123</t>
  </si>
  <si>
    <t>Mazanina tl do 120 mm z betonu prostého bez zvýšených nároků na prostředí tř. C 12/15</t>
  </si>
  <si>
    <t>438652109</t>
  </si>
  <si>
    <t>Mazanina z betonu prostého bez zvýšených nároků na prostředí tl. přes 80 do 120 mm tř. C 12/15</t>
  </si>
  <si>
    <t>podkladní mazanina</t>
  </si>
  <si>
    <t>(8,64*5,80-2,08*0,50)*0,10</t>
  </si>
  <si>
    <t>"klíny" 3,10</t>
  </si>
  <si>
    <t>dno jímek</t>
  </si>
  <si>
    <t>(2,40*4,30+2,40*2,08*2)*(0,10+0,13)/2</t>
  </si>
  <si>
    <t>39</t>
  </si>
  <si>
    <t>631319012</t>
  </si>
  <si>
    <t>Příplatek k mazanině tl do 120 mm za přehlazení povrchu</t>
  </si>
  <si>
    <t>-1197847481</t>
  </si>
  <si>
    <t>Příplatek k cenám mazanin za úpravu povrchu mazaniny přehlazením, mazanina tl. přes 80 do 120 mm</t>
  </si>
  <si>
    <t>40</t>
  </si>
  <si>
    <t>632451454</t>
  </si>
  <si>
    <t>Potěr pískocementový tl do 50 mm tř. C 15 běžný</t>
  </si>
  <si>
    <t>-1590622562</t>
  </si>
  <si>
    <t>Potěr pískocementový běžný tl. přes 40 do 50 mm tř. C 15</t>
  </si>
  <si>
    <t>dno jímky</t>
  </si>
  <si>
    <t>2,40*3,80</t>
  </si>
  <si>
    <t>podlaha 1.NP</t>
  </si>
  <si>
    <t>5,80*2,40+1,00*0,14</t>
  </si>
  <si>
    <t>41</t>
  </si>
  <si>
    <t>632451491</t>
  </si>
  <si>
    <t>Příplatek k potěrům za přehlazení povrchu</t>
  </si>
  <si>
    <t>2016594470</t>
  </si>
  <si>
    <t>Potěr pískocementový běžný Příplatek k cenám za úpravu povrchu přehlazením</t>
  </si>
  <si>
    <t>42</t>
  </si>
  <si>
    <t>635111241</t>
  </si>
  <si>
    <t>Násyp pod podlahy z hrubého kameniva 8-16 se zhutněním</t>
  </si>
  <si>
    <t>-269286521</t>
  </si>
  <si>
    <t>Násyp ze štěrkopísku, písku nebo kameniva pod podlahy se zhutněním z kameniva hrubého 8-16</t>
  </si>
  <si>
    <t>9,30*5,85*0,15</t>
  </si>
  <si>
    <t>94</t>
  </si>
  <si>
    <t>Lešení</t>
  </si>
  <si>
    <t>43</t>
  </si>
  <si>
    <t>949101111</t>
  </si>
  <si>
    <t>Lešení pomocné pro objekty pozemních staveb s lešeňovou podlahou v do 1,9 m zatížení do 150 kg/m2</t>
  </si>
  <si>
    <t>457988408</t>
  </si>
  <si>
    <t>Lešení pomocné pracovní pro objekty pozemních staveb pro zatížení do 150 kg/m2, o výšce lešeňové podlahy do 1,9 m</t>
  </si>
  <si>
    <t>vnitřní konstrukce</t>
  </si>
  <si>
    <t>"1.PP" 2,40*4,30+2,40*3,80+2,40*2,08*2</t>
  </si>
  <si>
    <t>"1.NP" 5,80*2,40</t>
  </si>
  <si>
    <t>vnější konstrukce</t>
  </si>
  <si>
    <t>"1.PP" (10,04+4,58+0,50)*2*1,00</t>
  </si>
  <si>
    <t>"1.NP" (8,24+2,84)*2*1,00</t>
  </si>
  <si>
    <t>95</t>
  </si>
  <si>
    <t>Ostatní konstrukce a práce</t>
  </si>
  <si>
    <t>44</t>
  </si>
  <si>
    <t>933901111</t>
  </si>
  <si>
    <t>Provedení zkoušky vodotěsnosti nádrže do 1000 m3</t>
  </si>
  <si>
    <t>-2017208689</t>
  </si>
  <si>
    <t>Zkoušky objektů a vymývání provedení zkoušky vodotěsnosti betonové nádrže jakéhokoliv druhu a tvaru, o obsahu do 1000 m3</t>
  </si>
  <si>
    <t>2,40*4,30*1,93+2,40*2,08*2,38*2</t>
  </si>
  <si>
    <t>45</t>
  </si>
  <si>
    <t>08211321</t>
  </si>
  <si>
    <t>voda pitná pro ostatní odběratele</t>
  </si>
  <si>
    <t>1530378623</t>
  </si>
  <si>
    <t>46</t>
  </si>
  <si>
    <t>952901111</t>
  </si>
  <si>
    <t>Vyčištění budov bytové a občanské výstavby při výšce podlaží do 4 m</t>
  </si>
  <si>
    <t>-1440512353</t>
  </si>
  <si>
    <t>Vyčištění budov nebo objektů před předáním do užívání budov bytové nebo občanské výstavby, světlé výšky podlaží do 4 m</t>
  </si>
  <si>
    <t>"1.NP" 6,24*2,84</t>
  </si>
  <si>
    <t>47</t>
  </si>
  <si>
    <t>952903112</t>
  </si>
  <si>
    <t>Vyčištění objektů ČOV, nádrží, žlabů a kanálů při v do 3,5 m</t>
  </si>
  <si>
    <t>356610788</t>
  </si>
  <si>
    <t>Vyčištění objektů čistíren odpadních vod, nádrží, žlabů nebo kanálů světlé výšky prostoru do 3,5 m</t>
  </si>
  <si>
    <t>"1.PP" 8,04*4,58</t>
  </si>
  <si>
    <t>48</t>
  </si>
  <si>
    <t>953331111</t>
  </si>
  <si>
    <t>Vložky do svislých dilatačních spár z lepenky nepískované kladené volně</t>
  </si>
  <si>
    <t>-766320473</t>
  </si>
  <si>
    <t>Vložky svislé do dilatačních spár z lepenky kladené volně, včetně dodání a osazení, v jakémkoliv zdivu, nepískované</t>
  </si>
  <si>
    <t>"pod dřev.prvky krovu" 6,40*2*0,30</t>
  </si>
  <si>
    <t>49</t>
  </si>
  <si>
    <t>953735113.01</t>
  </si>
  <si>
    <t>Odvětrání vodorovné  a svislé plastovými troubami DN do 110 mm, vč. kotvení a tvarovek (dodávka+montáž)</t>
  </si>
  <si>
    <t>1643009155</t>
  </si>
  <si>
    <t>Odvětrání vodorovné a svislé plastovými troubami DN do 110 mm, vč. kotvení a tvarovek (dodávka+montáž)</t>
  </si>
  <si>
    <t>50</t>
  </si>
  <si>
    <t>95-01</t>
  </si>
  <si>
    <t>Filtrační kazeta MFL 125 (dodávka+montáž)</t>
  </si>
  <si>
    <t>-1437113289</t>
  </si>
  <si>
    <t>51</t>
  </si>
  <si>
    <t>953961213</t>
  </si>
  <si>
    <t>Kotvy chemickou patronou M 12 hl 110 mm do betonu, ŽB nebo kamene s vyvrtáním otvoru</t>
  </si>
  <si>
    <t>kus</t>
  </si>
  <si>
    <t>722729631</t>
  </si>
  <si>
    <t>Kotvy chemické s vyvrtáním otvoru do betonu, železobetonu nebo tvrdého kamene chemická patrona, velikost M 12, hloubka 110 mm</t>
  </si>
  <si>
    <t>"kotvení pozednic do věnce" 12</t>
  </si>
  <si>
    <t>52</t>
  </si>
  <si>
    <t>953965123</t>
  </si>
  <si>
    <t>Kotevní šroub pro chemické kotvy M 12 dl 260 mm</t>
  </si>
  <si>
    <t>1203276357</t>
  </si>
  <si>
    <t>Kotvy chemické s vyvrtáním otvoru kotevní šrouby pro chemické kotvy, velikost M 12, délka 260 mm</t>
  </si>
  <si>
    <t>99</t>
  </si>
  <si>
    <t>Přesun hmot</t>
  </si>
  <si>
    <t>53</t>
  </si>
  <si>
    <t>998011001</t>
  </si>
  <si>
    <t>Přesun hmot pro budovy zděné v do 6 m</t>
  </si>
  <si>
    <t>1509333706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</si>
  <si>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</si>
  <si>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</si>
  <si>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</si>
  <si>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</si>
  <si>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</si>
  <si>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54</t>
  </si>
  <si>
    <t>711161173</t>
  </si>
  <si>
    <t>Provedení izolace proti zemní vlhkosti vodorovné z nopové fólie</t>
  </si>
  <si>
    <t>1242850592</t>
  </si>
  <si>
    <t>Provedení izolace proti zemní vlhkosti nopovou fólií na ploše vodorovné V z nopové fólie</t>
  </si>
  <si>
    <t>1.PP - strop shora</t>
  </si>
  <si>
    <t>8,24*4,78-2,48*0,50-6,08*2,68</t>
  </si>
  <si>
    <t>55</t>
  </si>
  <si>
    <t>711161273</t>
  </si>
  <si>
    <t>Provedení izolace proti zemní vlhkosti svislé z nopové fólie</t>
  </si>
  <si>
    <t>-1099395596</t>
  </si>
  <si>
    <t>Provedení izolace proti zemní vlhkosti nopovou fólií na ploše svislé S z nopové fólie</t>
  </si>
  <si>
    <t>1.PP - vnější stěny</t>
  </si>
  <si>
    <t>(8,04+4,78+0,50)*2*0,80</t>
  </si>
  <si>
    <t>56</t>
  </si>
  <si>
    <t>283230051</t>
  </si>
  <si>
    <t>fólie profilovaná (nopová)</t>
  </si>
  <si>
    <t>1685919938</t>
  </si>
  <si>
    <t>21,853*1,15+21,312*1,20</t>
  </si>
  <si>
    <t>57</t>
  </si>
  <si>
    <t>711-02a</t>
  </si>
  <si>
    <t>Nátěr podlah s atestem pro styk s pitnou vodou (dodávka+montáž)</t>
  </si>
  <si>
    <t>-934204849</t>
  </si>
  <si>
    <t>2,40*4,30+2,40*2,08*2</t>
  </si>
  <si>
    <t>58</t>
  </si>
  <si>
    <t>711-02b</t>
  </si>
  <si>
    <t>Nátěr stěn s atestem pro styk s pitnou vodou (dodávka+montáž)</t>
  </si>
  <si>
    <t>363638897</t>
  </si>
  <si>
    <t>(2,40+4,30+2,40*2+2,08*2)*2*1,93</t>
  </si>
  <si>
    <t>59</t>
  </si>
  <si>
    <t>711-02c</t>
  </si>
  <si>
    <t>Nátěr stropů s atestem pro styk s pitnou vodou (dodávka+montáž)</t>
  </si>
  <si>
    <t>-1609586927</t>
  </si>
  <si>
    <t>60</t>
  </si>
  <si>
    <t>998711101</t>
  </si>
  <si>
    <t>Přesun hmot tonážní pro izolace proti vodě, vlhkosti a plynům v objektech výšky do 6 m</t>
  </si>
  <si>
    <t>-1572295570</t>
  </si>
  <si>
    <t>Přesun hmot pro izolace proti vodě, vlhkosti a plynům stanovený z hmotnosti přesunovaného materiálu vodorovná dopravní vzdálenost do 50 m v objektech výšky do 6 m</t>
  </si>
  <si>
    <t>713</t>
  </si>
  <si>
    <t>Izolace tepelné</t>
  </si>
  <si>
    <t>61</t>
  </si>
  <si>
    <t>713131143</t>
  </si>
  <si>
    <t>Montáž izolace tepelné stěn a základů lepením celoplošně v kombinaci s mechanickým kotvením rohoží, pásů, dílců, desek</t>
  </si>
  <si>
    <t>447901588</t>
  </si>
  <si>
    <t>Montáž tepelné izolace stěn rohožemi, pásy, deskami, dílci, bloky (izolační materiál ve specifikaci) lepením celoplošně s mechanickým kotvením</t>
  </si>
  <si>
    <t>28376443</t>
  </si>
  <si>
    <t>deska z polystyrénu XPS, hrana rovná a strukturovaný povrch 300kPa tl 100mm</t>
  </si>
  <si>
    <t>587387651</t>
  </si>
  <si>
    <t>21,312*1,02</t>
  </si>
  <si>
    <t>713121111</t>
  </si>
  <si>
    <t>Montáž izolace tepelné podlah volně kladenými rohožemi, pásy, dílci, deskami 1 vrstva</t>
  </si>
  <si>
    <t>217267178</t>
  </si>
  <si>
    <t>Montáž tepelné izolace podlah rohožemi, pásy, deskami, dílci, bloky (izolační materiál ve specifikaci) kladenými volně jednovrstvá</t>
  </si>
  <si>
    <t>64</t>
  </si>
  <si>
    <t>1973664663</t>
  </si>
  <si>
    <t>21,853*1,02</t>
  </si>
  <si>
    <t>65</t>
  </si>
  <si>
    <t>713111111</t>
  </si>
  <si>
    <t>Montáž izolace tepelné vrchem stropů volně kladenými rohožemi, pásy, dílci, deskami</t>
  </si>
  <si>
    <t>1740644670</t>
  </si>
  <si>
    <t>Montáž tepelné izolace stropů rohožemi, pásy, dílci, deskami, bloky (izolační materiál ve specifikaci) vrchem bez překrytí lepenkou kladenými volně</t>
  </si>
  <si>
    <t>"strop 1.NP" 6,08*2,68</t>
  </si>
  <si>
    <t>66</t>
  </si>
  <si>
    <t>63151289</t>
  </si>
  <si>
    <t>deska tepelně izolační minerální do příček λ=0,038-0,039 tl 100mm</t>
  </si>
  <si>
    <t>1699002477</t>
  </si>
  <si>
    <t>16,294*1,02</t>
  </si>
  <si>
    <t>67</t>
  </si>
  <si>
    <t>998713101</t>
  </si>
  <si>
    <t>Přesun hmot tonážní pro izolace tepelné v objektech v do 6 m</t>
  </si>
  <si>
    <t>-1352556068</t>
  </si>
  <si>
    <t>Přesun hmot pro izolace tepelné stanovený z hmotnosti přesunovaného materiálu vodorovná dopravní vzdálenost do 50 m v objektech výšky do 6 m</t>
  </si>
  <si>
    <t>762</t>
  </si>
  <si>
    <t>Konstrukce tesařské</t>
  </si>
  <si>
    <t>68</t>
  </si>
  <si>
    <t>763732113</t>
  </si>
  <si>
    <t>Montáž střešní konstrukce v do 10 m z příhradových vazníků konstrukční délky do 9 m</t>
  </si>
  <si>
    <t>-1630566796</t>
  </si>
  <si>
    <t>Montáž střešní konstrukce do 10 m výšky římsy opláštění střechy, štítů, říms, dýmníků a světlíkových obrub z vazníků příhradových, konstrukční délky do 9,0 m</t>
  </si>
  <si>
    <t>3,15*11</t>
  </si>
  <si>
    <t>69</t>
  </si>
  <si>
    <t>VAZ-01</t>
  </si>
  <si>
    <t>Dřevěné vazníky, vč.nátěru proti dřevokazným houbám a dřevokaznému hmyzu, vč.dílenské dokumentace (dodávka+montáž+přesun hmot)</t>
  </si>
  <si>
    <t>-1841118933</t>
  </si>
  <si>
    <t>Dřevěné vazníky z profilů 10/12cm, vč.nátěru proti dřevokazným houbám a dřevokaznému hmyzu (dodávka+montáž)</t>
  </si>
  <si>
    <t>70</t>
  </si>
  <si>
    <t>762332131</t>
  </si>
  <si>
    <t>Montáž vázaných kcí krovů pravidelných z hraněného řeziva průřezové plochy do 120 cm2</t>
  </si>
  <si>
    <t>-1202353410</t>
  </si>
  <si>
    <t>Montáž vázaných konstrukcí krovů střech pultových, sedlových, valbových, stanových čtvercového nebo obdélníkového půdorysu, z řeziva hraněného průřezové plochy do 120 cm2</t>
  </si>
  <si>
    <t>"pozednice 10/12cm" 6,40*2</t>
  </si>
  <si>
    <t>"zavětrování 4/12cm" 30,00</t>
  </si>
  <si>
    <t>71</t>
  </si>
  <si>
    <t>60512125</t>
  </si>
  <si>
    <t>hranol stavební řezivo průřezu do 120cm2 do dl 6m</t>
  </si>
  <si>
    <t>-1209839578</t>
  </si>
  <si>
    <t>"pozednice 10/12cm" 12,80*0,10*0,12*1,10</t>
  </si>
  <si>
    <t>72</t>
  </si>
  <si>
    <t>60515121</t>
  </si>
  <si>
    <t>řezivo jehličnaté boční prkno 40-60mm</t>
  </si>
  <si>
    <t>-1804369448</t>
  </si>
  <si>
    <t>"zavětrování 4/12cm" 30,00*0,04*0,12*1,10</t>
  </si>
  <si>
    <t>73</t>
  </si>
  <si>
    <t>762342214</t>
  </si>
  <si>
    <t>Montáž laťování na střechách jednoduchých sklonu do 60° osové vzdálenosti do 360 mm</t>
  </si>
  <si>
    <t>-1678799880</t>
  </si>
  <si>
    <t>Bednění a laťování montáž laťování střech jednoduchých sklonu do 60° při osové vzdálenosti latí přes 150 do 360 mm</t>
  </si>
  <si>
    <t>latě 6/4cm</t>
  </si>
  <si>
    <t>6,40*1,85*2</t>
  </si>
  <si>
    <t>74</t>
  </si>
  <si>
    <t>762342441</t>
  </si>
  <si>
    <t>Montáž lišt trojúhelníkových nebo kontralatí na střechách sklonu do 60°</t>
  </si>
  <si>
    <t>760026059</t>
  </si>
  <si>
    <t>Bednění a laťování montáž lišt trojúhelníkových nebo kontralatí</t>
  </si>
  <si>
    <t>kontralatě 6/4cm</t>
  </si>
  <si>
    <t>1,85*22</t>
  </si>
  <si>
    <t>60514101</t>
  </si>
  <si>
    <t>řezivo jehličnaté lať 10-25cm2</t>
  </si>
  <si>
    <t>-1126630184</t>
  </si>
  <si>
    <t>"latě 6/4cm" 23,36*5,00*0,06*0,04*1,10</t>
  </si>
  <si>
    <t>"kontralatě 6/4cm" 40,70*0,06*0,04*1,10</t>
  </si>
  <si>
    <t>76</t>
  </si>
  <si>
    <t>762395000</t>
  </si>
  <si>
    <t>Spojovací prostředky krovů, bednění, laťování, nadstřešních konstrukcí</t>
  </si>
  <si>
    <t>1561761467</t>
  </si>
  <si>
    <t>Spojovací prostředky krovů, bednění a laťování, nadstřešních konstrukcí svory, prkna, hřebíky, pásová ocel, vruty</t>
  </si>
  <si>
    <t>(0,169+0,158+0,415)/1,10</t>
  </si>
  <si>
    <t>77</t>
  </si>
  <si>
    <t>998762101</t>
  </si>
  <si>
    <t>Přesun hmot tonážní pro kce tesařské v objektech v do 6 m</t>
  </si>
  <si>
    <t>749753172</t>
  </si>
  <si>
    <t>Přesun hmot pro konstrukce tesařské stanovený z hmotnosti přesunovaného materiálu vodorovná dopravní vzdálenost do 50 m v objektech výšky do 6 m</t>
  </si>
  <si>
    <t>764</t>
  </si>
  <si>
    <t>Konstrukce klempířské</t>
  </si>
  <si>
    <t>78</t>
  </si>
  <si>
    <t>764541305</t>
  </si>
  <si>
    <t>Žlab podokapní půlkruhový z TiZn lesklého plechu rš 330 mm</t>
  </si>
  <si>
    <t>-1992625705</t>
  </si>
  <si>
    <t>Žlab podokapní z titanzinkového lesklého válcovaného plechu včetně háků a čel půlkruhový rš 330 mm</t>
  </si>
  <si>
    <t>6,40*2</t>
  </si>
  <si>
    <t>79</t>
  </si>
  <si>
    <t>764541346</t>
  </si>
  <si>
    <t>Kotlík oválný (trychtýřový) pro podokapní žlaby z TiZn lesklého plechu 330/100 mm</t>
  </si>
  <si>
    <t>-1652712141</t>
  </si>
  <si>
    <t>Žlab podokapní z titanzinkového lesklého válcovaného plechu včetně háků a čel kotlík oválný (trychtýřový), rš žlabu/průměr svodu 330/100 mm</t>
  </si>
  <si>
    <t>80</t>
  </si>
  <si>
    <t>764548323</t>
  </si>
  <si>
    <t>Svody kruhové včetně objímek, kolen, odskoků z TiZn lesklého plechu průměru 100 mm</t>
  </si>
  <si>
    <t>855565568</t>
  </si>
  <si>
    <t>Svod z titanzinkového lesklého válcovaného plechu včetně objímek, kolen a odskoků kruhový, průměru 100 mm</t>
  </si>
  <si>
    <t>81</t>
  </si>
  <si>
    <t>998764101</t>
  </si>
  <si>
    <t>Přesun hmot tonážní pro konstrukce klempířské v objektech v do 6 m</t>
  </si>
  <si>
    <t>2105951251</t>
  </si>
  <si>
    <t>Přesun hmot pro konstrukce klempířské stanovený z hmotnosti přesunovaného materiálu vodorovná dopravní vzdálenost do 50 m v objektech výšky do 6 m</t>
  </si>
  <si>
    <t>765</t>
  </si>
  <si>
    <t>Krytina skládaná</t>
  </si>
  <si>
    <t>82</t>
  </si>
  <si>
    <t>765123013</t>
  </si>
  <si>
    <t>Krytina betonová drážková s povrchem se zvýšenou ochranou skládaná na sucho sklonu do 30°</t>
  </si>
  <si>
    <t>1287133621</t>
  </si>
  <si>
    <t>Krytina betonová drážková skládaná na sucho sklonu střechy do 30° z tašek s povrchovou úpravou se zvýšenou ochranou</t>
  </si>
  <si>
    <t>83</t>
  </si>
  <si>
    <t>765123911</t>
  </si>
  <si>
    <t>Příplatek ke krytině betonové za sklon přes 30° do 40°</t>
  </si>
  <si>
    <t>-1572784050</t>
  </si>
  <si>
    <t>Krytina betonová drážková skládaná na sucho sklonu střechy do 30° Příplatek cenám za sklon přes 30° do 40°</t>
  </si>
  <si>
    <t>84</t>
  </si>
  <si>
    <t>765125011</t>
  </si>
  <si>
    <t>Montáž betonové speciální tašky (větrací, protisněhové, prostupové) drážkové na sucho</t>
  </si>
  <si>
    <t>-1292756274</t>
  </si>
  <si>
    <t>Montáž střešních doplňků krytiny betonové speciálních tašek na sucho větracích, protisněhových, prosvětlovacích, hromosvodových, prostupových, nosných pro stoupací plošinu drážkových</t>
  </si>
  <si>
    <t>85</t>
  </si>
  <si>
    <t>59244057</t>
  </si>
  <si>
    <t>taška betonová větrací velmi hladká s povrchovou úpravou se zvýšenou ochranou</t>
  </si>
  <si>
    <t>957247315</t>
  </si>
  <si>
    <t>86</t>
  </si>
  <si>
    <t>765125401.01</t>
  </si>
  <si>
    <t>Ochranné prvky proti sesuvu sněhu a ledu (dodávka+montáž)</t>
  </si>
  <si>
    <t>952954208</t>
  </si>
  <si>
    <t>(výměrou je celá plocha krytiny)</t>
  </si>
  <si>
    <t>23,68</t>
  </si>
  <si>
    <t>87</t>
  </si>
  <si>
    <t>765123122</t>
  </si>
  <si>
    <t>Krytina betonová univerzální ochranná a větrávací mřížka okapové hrany</t>
  </si>
  <si>
    <t>489972854</t>
  </si>
  <si>
    <t>Krytina betonová drážková skládaná na sucho sklonu střechy do 30° prvky okapové hrany větrací mřížka univerzální</t>
  </si>
  <si>
    <t>88</t>
  </si>
  <si>
    <t>765123313</t>
  </si>
  <si>
    <t>Krytina betonová drážková hřeben provětrávaný z hřebenáčů s povrchem se zvýšenou ochranou</t>
  </si>
  <si>
    <t>-1999049419</t>
  </si>
  <si>
    <t>Krytina betonová drážková skládaná na sucho sklonu střechy do 30° hřeben provětrávaný z hřebenáčů s povrchovou úpravou se zvýšenou ochranou</t>
  </si>
  <si>
    <t>89</t>
  </si>
  <si>
    <t>765123513</t>
  </si>
  <si>
    <t>Krytina betonová drážková štítová hrana z tašek okrajových s povrchem se zvýšenou ochranou</t>
  </si>
  <si>
    <t>1442276031</t>
  </si>
  <si>
    <t>Krytina betonová drážková skládaná na sucho sklonu střechy do 30° štítová hrana z okrajových tašek s povrchovou úpravou se zvýšenou ochranou</t>
  </si>
  <si>
    <t>1,85*2*2</t>
  </si>
  <si>
    <t>90</t>
  </si>
  <si>
    <t>765191021</t>
  </si>
  <si>
    <t>Montáž pojistné hydroizolační nebo parotěsné fólie kladené ve sklonu přes 20° s lepenými spoji na krokve</t>
  </si>
  <si>
    <t>1697443354</t>
  </si>
  <si>
    <t>Montáž pojistné hydroizolační nebo parotěsné fólie kladené ve sklonu přes 20° s lepenými přesahy na krokve</t>
  </si>
  <si>
    <t>91</t>
  </si>
  <si>
    <t>28329036</t>
  </si>
  <si>
    <t>fólie kontaktní difuzně propustná pro doplňkovou hydroizolační vrstvu, třívrstvá mikroporézní PP 150g/m2 s integrovanou samolepící páskou</t>
  </si>
  <si>
    <t>1113779238</t>
  </si>
  <si>
    <t>23,68*1,10</t>
  </si>
  <si>
    <t>92</t>
  </si>
  <si>
    <t>998765101</t>
  </si>
  <si>
    <t>Přesun hmot tonážní pro krytiny skládané v objektech v do 6 m</t>
  </si>
  <si>
    <t>1425840988</t>
  </si>
  <si>
    <t>Přesun hmot pro krytiny skládané stanovený z hmotnosti přesunovaného materiálu vodorovná dopravní vzdálenost do 50 m na objektech výšky do 6 m</t>
  </si>
  <si>
    <t>766</t>
  </si>
  <si>
    <t>Konstrukce truhlářské</t>
  </si>
  <si>
    <t>93</t>
  </si>
  <si>
    <t>766421214</t>
  </si>
  <si>
    <t>Montáž obložení podhledů jednoduchých palubkami z měkkého dřeva š přes 100 mm</t>
  </si>
  <si>
    <t>1154134737</t>
  </si>
  <si>
    <t>Montáž obložení podhledů jednoduchých palubkami na pero a drážku z měkkého dřeva, šířky přes 100 mm</t>
  </si>
  <si>
    <t>"přesahy střech" 7,00</t>
  </si>
  <si>
    <t>61191181</t>
  </si>
  <si>
    <t>palubky obkladové SM profil klasický 19x170mm A/B</t>
  </si>
  <si>
    <t>-665269051</t>
  </si>
  <si>
    <t>7,00*1,10</t>
  </si>
  <si>
    <t>766-sten</t>
  </si>
  <si>
    <t>Stěny dřevěné štítové (dodávka+montáž)</t>
  </si>
  <si>
    <t>356754475</t>
  </si>
  <si>
    <t>Stěny dřevěné provětrávané (dodávka+montáž)</t>
  </si>
  <si>
    <t>"štíty" 3,00</t>
  </si>
  <si>
    <t>96</t>
  </si>
  <si>
    <t>998766101</t>
  </si>
  <si>
    <t>Přesun hmot tonážní pro konstrukce truhlářské v objektech v do 6 m</t>
  </si>
  <si>
    <t>-873407964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</si>
  <si>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</si>
  <si>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</si>
  <si>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</si>
  <si>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97</t>
  </si>
  <si>
    <t>767-01</t>
  </si>
  <si>
    <t>Větrací mřížka 15/15cm, pozink., vč.pozedních rámů, vč.síťky proti hmyzu (dodávka+montáž)</t>
  </si>
  <si>
    <t>-830568212</t>
  </si>
  <si>
    <t>Přesný popis viz D1.1 Technická zpráva a výkres D1.1_08</t>
  </si>
  <si>
    <t>"01" 4</t>
  </si>
  <si>
    <t>98</t>
  </si>
  <si>
    <t>767-02</t>
  </si>
  <si>
    <t>Žaluzie protidešťová 15/15cm, pozink., vč.pozedních rámů, vč.síťky proti hmyzu (dodávka+montáž)</t>
  </si>
  <si>
    <t>773175993</t>
  </si>
  <si>
    <t>"02" 4</t>
  </si>
  <si>
    <t>767-03</t>
  </si>
  <si>
    <t>Žaluzie protidešťová průměr 12,5cm, pozink., vč.pozedních rámů, vč.síťky proti hmyzu (dodávka+montáž)</t>
  </si>
  <si>
    <t>1703390656</t>
  </si>
  <si>
    <t>"03" 2</t>
  </si>
  <si>
    <t>100</t>
  </si>
  <si>
    <t>767-Z1</t>
  </si>
  <si>
    <t>Kompozitový poklop pochozí 600x600mm, vč.rámu (dodávka+montáž+kotvení)</t>
  </si>
  <si>
    <t>-1586986436</t>
  </si>
  <si>
    <t>"Z1" 3</t>
  </si>
  <si>
    <t>101</t>
  </si>
  <si>
    <t>767-Z2</t>
  </si>
  <si>
    <t>Kompozitový poklop pochozí 800x600mm, vč.rámu (dodávka+montáž+kotvení)</t>
  </si>
  <si>
    <t>689443498</t>
  </si>
  <si>
    <t>"Z2" 1</t>
  </si>
  <si>
    <t>102</t>
  </si>
  <si>
    <t>767-Z3</t>
  </si>
  <si>
    <t>Kompozitový poklop pochozí 1010x1010mm, vč.rámu (dodávka+montáž+kotvení)</t>
  </si>
  <si>
    <t>-2068465219</t>
  </si>
  <si>
    <t>"Z3" 1</t>
  </si>
  <si>
    <t>103</t>
  </si>
  <si>
    <t>767-Z4</t>
  </si>
  <si>
    <t>Kompozitový žebřík dl.1700mm, š.400mm, vč.madla dl.1100mm (dodávka+montáž+kotvení)</t>
  </si>
  <si>
    <t>746851492</t>
  </si>
  <si>
    <t>"Z4" 3</t>
  </si>
  <si>
    <t>104</t>
  </si>
  <si>
    <t>767-Z5</t>
  </si>
  <si>
    <t>Kompozitový žebřík dl.2250mm, š.400mm, vč.madla dl.1100mm (dodávka+montáž+kotvení)</t>
  </si>
  <si>
    <t>413571513</t>
  </si>
  <si>
    <t>"Z5" 1</t>
  </si>
  <si>
    <t>105</t>
  </si>
  <si>
    <t>767-Z6</t>
  </si>
  <si>
    <t>Kompozitové ochranné zábradlí dl.1100mm, v.1100mm (dodávka+montáž+kotvení)</t>
  </si>
  <si>
    <t>895366641</t>
  </si>
  <si>
    <t>"Z6" 1</t>
  </si>
  <si>
    <t>106</t>
  </si>
  <si>
    <t>767-Z7</t>
  </si>
  <si>
    <t>Kompozitové ochranné zábradlí dl.1400mm, v.1100mm (dodávka+montáž+kotvení)</t>
  </si>
  <si>
    <t>796071550</t>
  </si>
  <si>
    <t>"Z7" 1</t>
  </si>
  <si>
    <t>107</t>
  </si>
  <si>
    <t>998767101</t>
  </si>
  <si>
    <t>Přesun hmot tonážní pro zámečnické konstrukce v objektech v do 6 m</t>
  </si>
  <si>
    <t>857486359</t>
  </si>
  <si>
    <t>Přesun hmot pro zámečnické konstrukce stanovený z hmotnosti přesunovaného materiálu vodorovná dopravní vzdálenost do 50 m v objektech výšky do 6 m</t>
  </si>
  <si>
    <t>76P</t>
  </si>
  <si>
    <t>Konstrukce plastové</t>
  </si>
  <si>
    <t>108</t>
  </si>
  <si>
    <t>76P-1</t>
  </si>
  <si>
    <t>Dveře plastové vstupní 90/200cm, jednokřídlé, plné, hladké, zateplené, vč.okopného plechu, vč.kování (zámek s bezpečnostní vložkou), vč.zárubně (dodávka+montáž)</t>
  </si>
  <si>
    <t>341703154</t>
  </si>
  <si>
    <t xml:space="preserve">Přesný popis viz D1.1 Technická zpráva </t>
  </si>
  <si>
    <t>109</t>
  </si>
  <si>
    <t>-130354119</t>
  </si>
  <si>
    <t>783</t>
  </si>
  <si>
    <t>Dokončovací práce - nátěry</t>
  </si>
  <si>
    <t>110</t>
  </si>
  <si>
    <t>783114101</t>
  </si>
  <si>
    <t>Základní jednonásobný syntetický nátěr truhlářských konstrukcí</t>
  </si>
  <si>
    <t>-837110336</t>
  </si>
  <si>
    <t>Základní nátěr truhlářských konstrukcí jednonásobný syntetický</t>
  </si>
  <si>
    <t>"dřevěné palubky" 7,00</t>
  </si>
  <si>
    <t>"dřevěné stěny" 3,00</t>
  </si>
  <si>
    <t>111</t>
  </si>
  <si>
    <t>783118211</t>
  </si>
  <si>
    <t>Lakovací dvojnásobný syntetický nátěr truhlářských konstrukcí s mezibroušením</t>
  </si>
  <si>
    <t>1361673184</t>
  </si>
  <si>
    <t>Lakovací nátěr truhlářských konstrukcí dvojnásobný s mezibroušením syntetický</t>
  </si>
  <si>
    <t>112</t>
  </si>
  <si>
    <t>783213121</t>
  </si>
  <si>
    <t>Napouštěcí dvojnásobný syntetický biocidní nátěr tesařských konstrukcí zabudovaných do konstrukce</t>
  </si>
  <si>
    <t>2127313882</t>
  </si>
  <si>
    <t>Napouštěcí nátěr tesařských konstrukcí zabudovaných do konstrukce proti dřevokazným houbám, hmyzu a plísním dvojnásobný syntetický</t>
  </si>
  <si>
    <t>"pozednice 10/12cm" 12,80*(0,10+0,12)*2</t>
  </si>
  <si>
    <t>"zavětrování 4/12cm" 30,00*(0,04+0,12)*2</t>
  </si>
  <si>
    <t>"latě 6/4cm" 23,36*5,00*(0,06+0,04)*2</t>
  </si>
  <si>
    <t>"kontralatě 6/4cm" 40,70*(0,06+0,04)*2</t>
  </si>
  <si>
    <t>784</t>
  </si>
  <si>
    <t>Dokončovací práce - malby a tapety</t>
  </si>
  <si>
    <t>113</t>
  </si>
  <si>
    <t>784211101</t>
  </si>
  <si>
    <t>Dvojnásobné bílé malby ze směsí za mokra výborně otěruvzdorných v místnostech výšky do 3,80 m</t>
  </si>
  <si>
    <t>-452706417</t>
  </si>
  <si>
    <t>Malby z malířských směsí otěruvzdorných za mokra dvojnásobné, bílé za mokra otěruvzdorné výborně v místnostech výšky do 3,80 m</t>
  </si>
  <si>
    <t>(5,80+2,40)*2*2,38</t>
  </si>
  <si>
    <t>5,80*2,40</t>
  </si>
  <si>
    <t>114</t>
  </si>
  <si>
    <t>784181121</t>
  </si>
  <si>
    <t>Hloubková jednonásobná penetrace podkladu v místnostech výšky do 3,80 m</t>
  </si>
  <si>
    <t>1404272455</t>
  </si>
  <si>
    <t>Penetrace podkladu jednonásobná hloubková v místnostech výšky do 3,80 m</t>
  </si>
  <si>
    <t>SO-02 - Vrtaná studna a manipulační šachta</t>
  </si>
  <si>
    <t xml:space="preserve">    4 - Vodorovné konstrukce</t>
  </si>
  <si>
    <t>1296269372</t>
  </si>
  <si>
    <t>(bude upřesněno dle skutečnosti)</t>
  </si>
  <si>
    <t>10*8</t>
  </si>
  <si>
    <t>129001101</t>
  </si>
  <si>
    <t>Příplatek za ztížení odkopávky nebo prokopávky v blízkosti inženýrských sítí</t>
  </si>
  <si>
    <t>-1390030470</t>
  </si>
  <si>
    <t>Příplatek k cenám vykopávek za ztížení vykopávky v blízkosti podzemního vedení nebo výbušnin v horninách jakékoliv třídy</t>
  </si>
  <si>
    <t>"potrubí vrtu" 12,00</t>
  </si>
  <si>
    <t>131251202</t>
  </si>
  <si>
    <t>Hloubení jam zapažených v hornině třídy těžitelnosti I, skupiny 3 objem do 50 m3 strojně</t>
  </si>
  <si>
    <t>Hloubení zapažených jam a zářezů strojně s urovnáním dna do předepsaného profilu a spádu v hornině třídy těžitelnosti I skupiny 3 přes 20 do 50 m3</t>
  </si>
  <si>
    <t>4,00*4,00*2,10</t>
  </si>
  <si>
    <t>1,76*1,76*0,40</t>
  </si>
  <si>
    <t>"odpočet ostatních hornin" -34,839*0,50</t>
  </si>
  <si>
    <t>131351202</t>
  </si>
  <si>
    <t>Hloubení jam zapažených v hornině třídy těžitelnosti II, skupiny 4 objem do 50 m3 strojně</t>
  </si>
  <si>
    <t>-1886439029</t>
  </si>
  <si>
    <t>Hloubení zapažených jam a zářezů strojně s urovnáním dna do předepsaného profilu a spádu v hornině třídy těžitelnosti II skupiny 4 přes 20 do 50 m3</t>
  </si>
  <si>
    <t>34,839*0,50</t>
  </si>
  <si>
    <t>151101201</t>
  </si>
  <si>
    <t>Zřízení příložného pažení stěn výkopu hl do 4 m</t>
  </si>
  <si>
    <t>-2063090108</t>
  </si>
  <si>
    <t>Zřízení pažení stěn výkopu bez rozepření nebo vzepření příložné, hloubky do 4 m</t>
  </si>
  <si>
    <t>4,00*4*2,10</t>
  </si>
  <si>
    <t>151101211</t>
  </si>
  <si>
    <t>Odstranění příložného pažení stěn hl do 4 m</t>
  </si>
  <si>
    <t>-514423053</t>
  </si>
  <si>
    <t>Odstranění pažení stěn výkopu bez rozepření nebo vzepření s uložením pažin na vzdálenost do 3 m od okraje výkopu příložné, hloubky do 4 m</t>
  </si>
  <si>
    <t>151101301</t>
  </si>
  <si>
    <t>Zřízení rozepření stěn při pažení příložném hl do 4 m</t>
  </si>
  <si>
    <t>1547735157</t>
  </si>
  <si>
    <t>Zřízení rozepření zapažených stěn výkopů s potřebným přepažováním při pažení příložném, hloubky do 4 m</t>
  </si>
  <si>
    <t>151101311</t>
  </si>
  <si>
    <t>Odstranění rozepření stěn při pažení příložném hl do 4 m</t>
  </si>
  <si>
    <t>-1456725767</t>
  </si>
  <si>
    <t>Odstranění rozepření stěn výkopů s uložením materiálu na vzdálenost do 3 m od okraje výkopu pažení příložného, hloubky do 4 m</t>
  </si>
  <si>
    <t>798632788</t>
  </si>
  <si>
    <t>"výkop" 34,839</t>
  </si>
  <si>
    <t>"objekt" -14,00</t>
  </si>
  <si>
    <t>1242838675</t>
  </si>
  <si>
    <t>14,00</t>
  </si>
  <si>
    <t>1618518090</t>
  </si>
  <si>
    <t>-1611284965</t>
  </si>
  <si>
    <t>"zemina pro zpětný zásyp" 20,839*2</t>
  </si>
  <si>
    <t>"zemina pro násyp" 14*2</t>
  </si>
  <si>
    <t>-716512615</t>
  </si>
  <si>
    <t>458591111</t>
  </si>
  <si>
    <t>Zřízení výplně těsnící vrstvy za opěrou z jílu</t>
  </si>
  <si>
    <t>1251683560</t>
  </si>
  <si>
    <t>Zřízení výplně těsnící vrstvy za opěrou z jílu</t>
  </si>
  <si>
    <t>"dno" 1,76*1,76*0,40</t>
  </si>
  <si>
    <t>"stěny" 3,14*2,78*0,50*2,10</t>
  </si>
  <si>
    <t>5812328</t>
  </si>
  <si>
    <t>dodávka jílu vč.dovozu</t>
  </si>
  <si>
    <t>-912916713</t>
  </si>
  <si>
    <t>Vodorovné konstrukce</t>
  </si>
  <si>
    <t>273313611</t>
  </si>
  <si>
    <t>Základové desky z betonu tř. C 16/20</t>
  </si>
  <si>
    <t>1475426498</t>
  </si>
  <si>
    <t>Základy z betonu prostého desky z betonu kamenem neprokládaného tř. C 16/20</t>
  </si>
  <si>
    <t>3,14*1,39*1,39*0,20</t>
  </si>
  <si>
    <t>274352221</t>
  </si>
  <si>
    <t>Zřízení bednění základových pasů kruhového r do 2,5 m</t>
  </si>
  <si>
    <t>-338313706</t>
  </si>
  <si>
    <t>Bednění základů pasů kruhové nebo obloukové poloměru přes 1 do 2,5 m zřízení</t>
  </si>
  <si>
    <t>3,14*2,78*0,20</t>
  </si>
  <si>
    <t>274352222</t>
  </si>
  <si>
    <t>Odstranění bednění základových pasů kruhového r do 2,5 m</t>
  </si>
  <si>
    <t>-2120492103</t>
  </si>
  <si>
    <t>Bednění základů pasů kruhové nebo obloukové poloměru přes 1 do 2,5 m odstranění</t>
  </si>
  <si>
    <t>1179577158</t>
  </si>
  <si>
    <t>596841220</t>
  </si>
  <si>
    <t>Kladení betonové dlažby komunikací pro pěší do lože z cement malty vel do 0,25 m2 plochy do 50 m2</t>
  </si>
  <si>
    <t>1795409553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</si>
  <si>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do 50 m2</t>
  </si>
  <si>
    <t>451459777</t>
  </si>
  <si>
    <t>Příplatek ZKD 10 mm tl přes 50 mm u podkladu nebo lože pod dlažbu z MC</t>
  </si>
  <si>
    <t>-114088491</t>
  </si>
  <si>
    <t>Podklad nebo lože pod dlažbu (přídlažbu) Příplatek k cenám za každých dalších i započatých 10 mm tloušťky podkladu nebo lože přes 50 mm z cementové malty</t>
  </si>
  <si>
    <t>17,00*7</t>
  </si>
  <si>
    <t>1070809824</t>
  </si>
  <si>
    <t>17,00*1,03</t>
  </si>
  <si>
    <t>894411311</t>
  </si>
  <si>
    <t>Osazení betonových nebo železobetonových dílců pro šachty skruží rovných</t>
  </si>
  <si>
    <t>-810280900</t>
  </si>
  <si>
    <t>skr150100</t>
  </si>
  <si>
    <t>skruž betonová šachetní DN1500mm, výška 500mm, tl.stěny 140mm, vč.stupadel (dodávka)</t>
  </si>
  <si>
    <t>25358323</t>
  </si>
  <si>
    <t>894414211</t>
  </si>
  <si>
    <t>Osazení betonových nebo železobetonových dílců pro šachty desek zákrytových</t>
  </si>
  <si>
    <t>63060208</t>
  </si>
  <si>
    <t>kryt190</t>
  </si>
  <si>
    <t>zákrytová deska železobetonová průměr 1900mm, tl.180mm (dodávka)</t>
  </si>
  <si>
    <t>-1480523696</t>
  </si>
  <si>
    <t>998144471</t>
  </si>
  <si>
    <t>Přesun hmot pro montované betonové nádrže, jímky a zásobníky v do 25 m</t>
  </si>
  <si>
    <t>-110189078</t>
  </si>
  <si>
    <t>Přesun hmot pro nádrže, jímky, zásobníky a jámy pozemní mimo zemědělství se svislou nosnou konstrukcí montovanou z dílců betonových tyčových nebo plošných vodorovná dopravní vzdálenost do 50 m, pro nádrže výšky do 25 m</t>
  </si>
  <si>
    <t>767-pokl</t>
  </si>
  <si>
    <t>Kompozitový studniční poklop 600x850x60mmmm, tř.zatížení A15, s ventilační hlavicí, vč.rámu (dodávka+montáž+kotvení)</t>
  </si>
  <si>
    <t>1874369659</t>
  </si>
  <si>
    <t>Přesný popis viz D1.1 Technická zpráva a výkres D1.1_06</t>
  </si>
  <si>
    <t>767-žebř1</t>
  </si>
  <si>
    <t>Kompozitový žebřík dl.1500mm, sv.šířka 400/600mm (dodávka+montáž+kotvení)</t>
  </si>
  <si>
    <t>-1878808848</t>
  </si>
  <si>
    <t>767-žebř2</t>
  </si>
  <si>
    <t>Kompozitový žebřík dl.2400mm, sv.šířka 400/600mm (dodávka+montáž+kotvení)</t>
  </si>
  <si>
    <t>1680799818</t>
  </si>
  <si>
    <t>767-kryt</t>
  </si>
  <si>
    <t>Kryt zhlaví - ocel.trubka DN250, dl.70cm (dodávka+montáž+kotvení)</t>
  </si>
  <si>
    <t>1792823820</t>
  </si>
  <si>
    <t>-405939526</t>
  </si>
  <si>
    <t>SO-03 - Propojovací potrubí</t>
  </si>
  <si>
    <t xml:space="preserve">    3 - Svislé a kompletní konstrukce</t>
  </si>
  <si>
    <t xml:space="preserve">    8 - Trubní vedení</t>
  </si>
  <si>
    <t xml:space="preserve">      8.1 - Montáž, osazení, drobné materiály</t>
  </si>
  <si>
    <t xml:space="preserve">      8.2 - Šachtové objekty</t>
  </si>
  <si>
    <t xml:space="preserve">      8.3 - Armatury a tvarovky</t>
  </si>
  <si>
    <t xml:space="preserve">      8.4 - Trubní materiál</t>
  </si>
  <si>
    <t xml:space="preserve">    99 - Přesuny hmot a suti</t>
  </si>
  <si>
    <t>-1471233361</t>
  </si>
  <si>
    <t>"(bude upřesněno dle skutečnosti)" 10*8</t>
  </si>
  <si>
    <t>-1090826183</t>
  </si>
  <si>
    <t>"(bude upřesněno dle skutečnosti)" 10</t>
  </si>
  <si>
    <t>115602902</t>
  </si>
  <si>
    <t>stávající objekty</t>
  </si>
  <si>
    <t>4,00</t>
  </si>
  <si>
    <t>131251103</t>
  </si>
  <si>
    <t>Hloubení jam nezapažených v hornině třídy těžitelnosti I, skupiny 3 objem do 100 m3 strojně</t>
  </si>
  <si>
    <t>-1091989347</t>
  </si>
  <si>
    <t>Hloubení nezapažených jam a zářezů strojně s urovnáním dna do předepsaného profilu a spádu v hornině třídy těžitelnosti I skupiny 3 přes 50 do 100 m3</t>
  </si>
  <si>
    <t>"vsak" 98,00</t>
  </si>
  <si>
    <t>"odpočet ostatních hornin" -98*0,50</t>
  </si>
  <si>
    <t>131351103</t>
  </si>
  <si>
    <t>Hloubení jam nezapažených v hornině třídy těžitelnosti II, skupiny 4 objem do 100 m3 strojně</t>
  </si>
  <si>
    <t>-630762498</t>
  </si>
  <si>
    <t>Hloubení nezapažených jam a zářezů strojně s urovnáním dna do předepsaného profilu a spádu v hornině třídy těžitelnosti II skupiny 4 přes 50 do 100 m3</t>
  </si>
  <si>
    <t>98*0,50</t>
  </si>
  <si>
    <t>132254204</t>
  </si>
  <si>
    <t>Hloubení zapažených rýh š do 2000 mm v hornině třídy těžitelnosti I, skupiny 3 objem do 500 m3</t>
  </si>
  <si>
    <t>850711673</t>
  </si>
  <si>
    <t>Hloubení zapažených rýh šířky přes 800 do 2 000 mm strojně s urovnáním dna do předepsaného profilu a spádu v hornině třídy těžitelnosti I skupiny 3 přes 100 do 500 m3</t>
  </si>
  <si>
    <t>hor.3 - 50%</t>
  </si>
  <si>
    <t>výtlak surové vody</t>
  </si>
  <si>
    <t>7,00*0,90*1,50</t>
  </si>
  <si>
    <t>výtlak pitné vody</t>
  </si>
  <si>
    <t>(6,00+8,00+22,00)*0,90*1,80</t>
  </si>
  <si>
    <t>"zděný pilířek" 8,00</t>
  </si>
  <si>
    <t>bezp.přepad</t>
  </si>
  <si>
    <t>16,50*0,90*1,80</t>
  </si>
  <si>
    <t>"rozšíření pro šachty" 4,00</t>
  </si>
  <si>
    <t>odvodnění do vsaku</t>
  </si>
  <si>
    <t>9,40*1,00*2,50</t>
  </si>
  <si>
    <t>"rozšíření pro šachty" 7,00</t>
  </si>
  <si>
    <t>dešťová kanalizace</t>
  </si>
  <si>
    <t>8,00*1,00*1,50</t>
  </si>
  <si>
    <t>odpadní voda z praní filtrů (potrubí viz technologie)</t>
  </si>
  <si>
    <t>3,50*0,90*1,50</t>
  </si>
  <si>
    <t>"rozšíření pro čerpací šachtu" 8,00</t>
  </si>
  <si>
    <t>"odpočet ostatních hornin" -161,725*0,50</t>
  </si>
  <si>
    <t>132354204</t>
  </si>
  <si>
    <t>Hloubení zapažených rýh š do 2000 mm v hornině třídy těžitelnosti II, skupiny 4 objem do 500 m3</t>
  </si>
  <si>
    <t>1912236921</t>
  </si>
  <si>
    <t>Hloubení zapažených rýh šířky přes 800 do 2 000 mm strojně s urovnáním dna do předepsaného profilu a spádu v hornině třídy těžitelnosti II skupiny 4 přes 100 do 500 m3</t>
  </si>
  <si>
    <t>hor.4 - 50%</t>
  </si>
  <si>
    <t>161,725*0,50</t>
  </si>
  <si>
    <t>151101101</t>
  </si>
  <si>
    <t>Zřízení příložného pažení a rozepření stěn rýh hl do 2 m</t>
  </si>
  <si>
    <t>-2006542273</t>
  </si>
  <si>
    <t>Zřízení pažení a rozepření stěn rýh pro podzemní vedení příložné pro jakoukoliv mezerovitost, hloubky do 2 m</t>
  </si>
  <si>
    <t>7,00*2*1,50</t>
  </si>
  <si>
    <t>(6,00+8,00+22,00)*2*1,80</t>
  </si>
  <si>
    <t>16,50*2*1,80</t>
  </si>
  <si>
    <t>8,00*2*1,50</t>
  </si>
  <si>
    <t>3,50*2*1,50</t>
  </si>
  <si>
    <t>151101111</t>
  </si>
  <si>
    <t>Odstranění příložného pažení a rozepření stěn rýh hl do 2 m</t>
  </si>
  <si>
    <t>-23110238</t>
  </si>
  <si>
    <t>Odstranění pažení a rozepření stěn rýh pro podzemní vedení s uložením materiálu na vzdálenost do 3 m od kraje výkopu příložné, hloubky do 2 m</t>
  </si>
  <si>
    <t>151101102</t>
  </si>
  <si>
    <t>Zřízení příložného pažení a rozepření stěn rýh hl do 4 m</t>
  </si>
  <si>
    <t>1460420427</t>
  </si>
  <si>
    <t>Zřízení pažení a rozepření stěn rýh pro podzemní vedení příložné pro jakoukoliv mezerovitost, hloubky do 4 m</t>
  </si>
  <si>
    <t>9,40*2*2,50</t>
  </si>
  <si>
    <t>151101112</t>
  </si>
  <si>
    <t>Odstranění příložného pažení a rozepření stěn rýh hl do 4 m</t>
  </si>
  <si>
    <t>-524253334</t>
  </si>
  <si>
    <t>Odstranění pažení a rozepření stěn rýh pro podzemní vedení s uložením materiálu na vzdálenost do 3 m od kraje výkopu příložné, hloubky přes 2 do 4 m</t>
  </si>
  <si>
    <t>1548282606</t>
  </si>
  <si>
    <t>zpětný zásyp zeminou</t>
  </si>
  <si>
    <t>"výkopy" 98+161,725</t>
  </si>
  <si>
    <t>"odpočet lože štěrk"  -7,41</t>
  </si>
  <si>
    <t>"odpočet obsypu"  -31,182</t>
  </si>
  <si>
    <t>"odp.zásypu štěrkem" -10</t>
  </si>
  <si>
    <t>"odp.vsaku" -2,80*2,80*1,24</t>
  </si>
  <si>
    <t>-1255958376</t>
  </si>
  <si>
    <t>zásyp štěrkem</t>
  </si>
  <si>
    <t>"komunikace" 10,00</t>
  </si>
  <si>
    <t>58331200</t>
  </si>
  <si>
    <t>štěrkopísek netříděný zásypový</t>
  </si>
  <si>
    <t>-994399823</t>
  </si>
  <si>
    <t>10*2,0541</t>
  </si>
  <si>
    <t>1078136236</t>
  </si>
  <si>
    <t>"vsak" 2,80*2,80*1,24-2,40*2,40*0,84</t>
  </si>
  <si>
    <t>58333674</t>
  </si>
  <si>
    <t>kamenivo těžené hrubé frakce 16/32</t>
  </si>
  <si>
    <t>867376444</t>
  </si>
  <si>
    <t>4,883*2,0541</t>
  </si>
  <si>
    <t>162251102</t>
  </si>
  <si>
    <t>Vodorovné přemístění do 50 m výkopku/sypaniny z horniny třídy těžitelnosti I, skupiny 1 až 3</t>
  </si>
  <si>
    <t>1621336274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</si>
  <si>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</si>
  <si>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"zemina pro zpětný zásyp" 201,411*2</t>
  </si>
  <si>
    <t>167151111</t>
  </si>
  <si>
    <t>Nakládání výkopku z hornin třídy těžitelnosti I, skupiny 1 až 3 přes 100 m3</t>
  </si>
  <si>
    <t>585775320</t>
  </si>
  <si>
    <t>Nakládání, skládání a překládání neulehlého výkopku nebo sypaniny strojně nakládání, množství přes 100 m3, z hornin třídy těžitelnosti I, skupiny 1 až 3</t>
  </si>
  <si>
    <t>162351103</t>
  </si>
  <si>
    <t>Vodorovné přemístění do 500 m výkopku/sypaniny z horniny třídy těžitelnosti I, skupiny 1 až 3</t>
  </si>
  <si>
    <t>-1024274882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</si>
  <si>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</si>
  <si>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dovoz materiálu pro lože, obsyp potrubí, zásyp</t>
  </si>
  <si>
    <t>"materiál pro obsyp potrubí" 31,182</t>
  </si>
  <si>
    <t>"materiál pro lože pod potrubí" 7,41</t>
  </si>
  <si>
    <t>"materiál pro zásyp" 10</t>
  </si>
  <si>
    <t>"materiál pro zásyp vsaku" 4,883</t>
  </si>
  <si>
    <t>-757338803</t>
  </si>
  <si>
    <t>175111101</t>
  </si>
  <si>
    <t>Obsypání potrubí ručně sypaninou bez prohození, uloženou do 3 m</t>
  </si>
  <si>
    <t>-368312730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</si>
  <si>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</si>
  <si>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7,00*0,90*0,34</t>
  </si>
  <si>
    <t>(6,00+8,00+22,00)*0,90*0,35</t>
  </si>
  <si>
    <t>16,50*0,90*0,50</t>
  </si>
  <si>
    <t>9,40*1,00*0,50</t>
  </si>
  <si>
    <t>8,00*1,00*0,50</t>
  </si>
  <si>
    <t>3,50*0,90*0,50</t>
  </si>
  <si>
    <t>58337302</t>
  </si>
  <si>
    <t>štěrkopísek frakce 0/16</t>
  </si>
  <si>
    <t>-918370345</t>
  </si>
  <si>
    <t>31,182*2,0541</t>
  </si>
  <si>
    <t>-1210298367</t>
  </si>
  <si>
    <t>"výkop" 98+161,725</t>
  </si>
  <si>
    <t>"zásyp" -201,411</t>
  </si>
  <si>
    <t>-906650044</t>
  </si>
  <si>
    <t>58,314*5</t>
  </si>
  <si>
    <t>-1498201329</t>
  </si>
  <si>
    <t>"pro odvoz na skládku" 58,314</t>
  </si>
  <si>
    <t>-1844043311</t>
  </si>
  <si>
    <t>58,314</t>
  </si>
  <si>
    <t>1848098131</t>
  </si>
  <si>
    <t>58,314*2,00</t>
  </si>
  <si>
    <t>Svislé a kompletní konstrukce</t>
  </si>
  <si>
    <t>451541111</t>
  </si>
  <si>
    <t>Lože pod potrubí otevřený výkop ze štěrkodrtě</t>
  </si>
  <si>
    <t>437484709</t>
  </si>
  <si>
    <t>Lože pod potrubí, stoky a drobné objekty v otevřeném výkopu ze štěrkodrtě 0-63 mm</t>
  </si>
  <si>
    <t>zděný pilířek - dle výkresu D1.1_11</t>
  </si>
  <si>
    <t>1,40*1,00*0,20+0,20*0,60*1,00+1,00*0,60*0,50</t>
  </si>
  <si>
    <t>311113132</t>
  </si>
  <si>
    <t>Nosná zeď tl do 200 mm z hladkých tvárnic ztraceného bednění včetně výplně z betonu tř. C 16/20</t>
  </si>
  <si>
    <t>1608342025</t>
  </si>
  <si>
    <t>Nadzákladové zdi z tvárnic ztraceného bednění hladkých, včetně výplně z betonu třídy C 16/20, tloušťky zdiva přes 150 do 200 mm</t>
  </si>
  <si>
    <t>(1,00+0,20)*2*2,00-0,60*1,00</t>
  </si>
  <si>
    <t>311361821</t>
  </si>
  <si>
    <t>Výztuž nosných zdí betonářskou ocelí 10 505</t>
  </si>
  <si>
    <t>1651521112</t>
  </si>
  <si>
    <t>Výztuž nadzákladových zdí nosných svislých nebo odkloněných od svislice, rovných nebo oblých z betonářské oceli 10 505 (R) nebo BSt 500</t>
  </si>
  <si>
    <t>4,20*0,20*0,070</t>
  </si>
  <si>
    <t>317121101</t>
  </si>
  <si>
    <t>Montáž prefabrikovaných překladů délky do 1500 mm</t>
  </si>
  <si>
    <t>1122527060</t>
  </si>
  <si>
    <t>59321050</t>
  </si>
  <si>
    <t>překlad ŽB š 60mm dl 1000mm</t>
  </si>
  <si>
    <t>938866675</t>
  </si>
  <si>
    <t>3-01</t>
  </si>
  <si>
    <t>Plastové dveře uzamykatelné 60/90cm (dodávka+montáž)</t>
  </si>
  <si>
    <t>322146758</t>
  </si>
  <si>
    <t>3-02</t>
  </si>
  <si>
    <t>Rošt z kompozitu 30/60cm (dodávka+montáž)</t>
  </si>
  <si>
    <t>856504316</t>
  </si>
  <si>
    <t>3-03</t>
  </si>
  <si>
    <t>Ochranný plech nerez 80/50cm (dodávka+montáž)</t>
  </si>
  <si>
    <t>889219918</t>
  </si>
  <si>
    <t>631311134</t>
  </si>
  <si>
    <t>Mazanina tl do 240 mm z betonu prostého bez zvýšených nároků na prostředí tř. C 16/20</t>
  </si>
  <si>
    <t>281589905</t>
  </si>
  <si>
    <t>Mazanina z betonu prostého bez zvýšených nároků na prostředí tl. přes 120 do 240 mm tř. C 16/20</t>
  </si>
  <si>
    <t>0,60*0,30*0,12</t>
  </si>
  <si>
    <t>451573111</t>
  </si>
  <si>
    <t>Lože pod potrubí otevřený výkop ze štěrkopísku</t>
  </si>
  <si>
    <t>1995196443</t>
  </si>
  <si>
    <t>Lože pod potrubí, stoky a drobné objekty v otevřeném výkopu z písku a štěrkopísku do 63 mm</t>
  </si>
  <si>
    <t>7,00*0,90*0,10</t>
  </si>
  <si>
    <t>(6,00+8,00+22,00)*0,90*0,10</t>
  </si>
  <si>
    <t>16,50*0,90*0,10</t>
  </si>
  <si>
    <t>9,40*1,00*0,10</t>
  </si>
  <si>
    <t>8,00*1,00*0,10</t>
  </si>
  <si>
    <t>3,50*0,90*0,10</t>
  </si>
  <si>
    <t>452313141</t>
  </si>
  <si>
    <t>Podkladní bloky z betonu prostého tř. C 16/20 otevřený výkop</t>
  </si>
  <si>
    <t>1322588526</t>
  </si>
  <si>
    <t>Podkladní a zajišťovací konstrukce z betonu prostého v otevřeném výkopu bloky pro potrubí z betonu tř. C 16/20</t>
  </si>
  <si>
    <t>452351101</t>
  </si>
  <si>
    <t>Bednění podkladních desek nebo bloků nebo sedlového lože otevřený výkop</t>
  </si>
  <si>
    <t>1698131447</t>
  </si>
  <si>
    <t>Bednění podkladních a zajišťovacích konstrukcí v otevřeném výkopu desek nebo sedlových loží pod potrubí, stoky a drobné objekty</t>
  </si>
  <si>
    <t>919726121</t>
  </si>
  <si>
    <t>Geotextilie pro ochranu, separaci a filtraci netkaná měrná hmotnost do 200 g/m2</t>
  </si>
  <si>
    <t>1029856759</t>
  </si>
  <si>
    <t>Geotextilie netkaná pro ochranu, separaci nebo filtraci měrná hmotnost do 200 g/m2</t>
  </si>
  <si>
    <t>"vsak" 2,40*2,40*2+2,40*4*0,84</t>
  </si>
  <si>
    <t>897171111</t>
  </si>
  <si>
    <t>Akumulační boxy z PP pro vsakování dešťových vod zatížené osobními automobily objemu do 10  m3</t>
  </si>
  <si>
    <t>1443564423</t>
  </si>
  <si>
    <t>Akumulační boxy z polypropylenu PP pro vsakování dešťových vod pod plochy zatížené osobními automobily o celkovém akumulačním objemu do 10 m3</t>
  </si>
  <si>
    <t>411321313</t>
  </si>
  <si>
    <t>Stropy deskové ze ŽB tř. C 16/20</t>
  </si>
  <si>
    <t>-502869064</t>
  </si>
  <si>
    <t>Stropy z betonu železového (bez výztuže) stropů deskových, plochých střech, desek balkonových, desek hřibových stropů včetně hlavic hřibových sloupů tř. C 16/20</t>
  </si>
  <si>
    <t>1,10*0,70*0,06</t>
  </si>
  <si>
    <t>411351011</t>
  </si>
  <si>
    <t>Zřízení bednění stropů deskových tl do 25 cm bez podpěrné kce</t>
  </si>
  <si>
    <t>1677941108</t>
  </si>
  <si>
    <t>Bednění stropních konstrukcí - bez podpěrné konstrukce desek tloušťky stropní desky přes 5 do 25 cm zřízení</t>
  </si>
  <si>
    <t>1,10*0,70+(1,10+0,70)*2*0,10</t>
  </si>
  <si>
    <t>411351012</t>
  </si>
  <si>
    <t>Odstranění bednění stropů deskových tl do 25 cm bez podpěrné kce</t>
  </si>
  <si>
    <t>-143116607</t>
  </si>
  <si>
    <t>Bednění stropních konstrukcí - bez podpěrné konstrukce desek tloušťky stropní desky přes 5 do 25 cm odstranění</t>
  </si>
  <si>
    <t>411354311</t>
  </si>
  <si>
    <t>Zřízení podpěrné konstrukce stropů výšky do 4 m tl do 15 cm</t>
  </si>
  <si>
    <t>1234970405</t>
  </si>
  <si>
    <t>Podpěrná konstrukce stropů - desek, kleneb a skořepin výška podepření do 4 m tloušťka stropu přes 5 do 15 cm zřízení</t>
  </si>
  <si>
    <t>1,10*0,70</t>
  </si>
  <si>
    <t>411354312</t>
  </si>
  <si>
    <t>Odstranění podpěrné konstrukce stropů výšky do 4 m tl do 15 cm</t>
  </si>
  <si>
    <t>-1048955209</t>
  </si>
  <si>
    <t>Podpěrná konstrukce stropů - desek, kleneb a skořepin výška podepření do 4 m tloušťka stropu přes 5 do 15 cm odstranění</t>
  </si>
  <si>
    <t>411361821</t>
  </si>
  <si>
    <t>Výztuž stropů betonářskou ocelí 10 505</t>
  </si>
  <si>
    <t>-1235680215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</si>
  <si>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</si>
  <si>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0,046*0,120</t>
  </si>
  <si>
    <t>Trubní vedení</t>
  </si>
  <si>
    <t>8-01</t>
  </si>
  <si>
    <t>Poznámka 1:  Přírubové armatury a tvarovky, resp.stroje a zařízení opatřené přírubami budou naceněny včetně šroubů, matic, těsnění, vazelín a jiných spojovacích materiálů nezbytných k montáži.</t>
  </si>
  <si>
    <t>-31234727</t>
  </si>
  <si>
    <t>8-02</t>
  </si>
  <si>
    <t>Poznámka 2:  Přesná specifikace výrobků viz Projektová dokumentace - výkresová část, Souhrnná technická zpráva, Technická zpráva</t>
  </si>
  <si>
    <t>-54343026</t>
  </si>
  <si>
    <t>8.1</t>
  </si>
  <si>
    <t>Montáž, osazení, drobné materiály</t>
  </si>
  <si>
    <t>871265231</t>
  </si>
  <si>
    <t>Kanalizační potrubí z tvrdého PVC jednovrstvé tuhost třídy SN10 DN 110</t>
  </si>
  <si>
    <t>-1754504989</t>
  </si>
  <si>
    <t>Kanalizační potrubí z tvrdého PVC v otevřeném výkopu ve sklonu do 20 %, hladkého plnostěnného jednovrstvého, tuhost třídy SN 10 DN 110</t>
  </si>
  <si>
    <t>3,50+6,10+3,30+8,00</t>
  </si>
  <si>
    <t>871315231</t>
  </si>
  <si>
    <t>Kanalizační potrubí z tvrdého PVC jednovrstvé tuhost třídy SN10 DN 160</t>
  </si>
  <si>
    <t>1236369519</t>
  </si>
  <si>
    <t>Kanalizační potrubí z tvrdého PVC v otevřeném výkopu ve sklonu do 20 %, hladkého plnostěnného jednovrstvého, tuhost třídy SN 10 DN 160</t>
  </si>
  <si>
    <t>877265211</t>
  </si>
  <si>
    <t>Montáž tvarovek z tvrdého PVC-systém KG nebo z polypropylenu-systém KG 2000 jednoosé DN 110</t>
  </si>
  <si>
    <t>1037799433</t>
  </si>
  <si>
    <t>Montáž tvarovek na kanalizačním potrubí z trub z plastu z tvrdého PVC nebo z polypropylenu v otevřeném výkopu jednoosých DN 110</t>
  </si>
  <si>
    <t>28611351</t>
  </si>
  <si>
    <t>koleno kanalizační PVC KG 110x45°</t>
  </si>
  <si>
    <t>-1569559614</t>
  </si>
  <si>
    <t>7+4</t>
  </si>
  <si>
    <t>877265221</t>
  </si>
  <si>
    <t>Montáž tvarovek z tvrdého PVC-systém KG nebo z polypropylenu-systém KG 2000 dvouosé DN 110</t>
  </si>
  <si>
    <t>-1255325760</t>
  </si>
  <si>
    <t>Montáž tvarovek na kanalizačním potrubí z trub z plastu z tvrdého PVC nebo z polypropylenu v otevřeném výkopu dvouosých DN 110</t>
  </si>
  <si>
    <t>28611390</t>
  </si>
  <si>
    <t>odbočka kanalizační plastová s hrdlem KG 150/110/45°</t>
  </si>
  <si>
    <t>111485860</t>
  </si>
  <si>
    <t>8-03</t>
  </si>
  <si>
    <t>Napojení potrubí PVC DN150 do stávající šachty - vyvrtání otvoru DN200+utěsnění bentonitovým pásem a tmelem (dodávka+montáž)</t>
  </si>
  <si>
    <t>770699113</t>
  </si>
  <si>
    <t>8-04</t>
  </si>
  <si>
    <t>Utěsnění prostupu do objektu pro potrubí PVC DN 150 (dodávka+montáž)</t>
  </si>
  <si>
    <t>916064279</t>
  </si>
  <si>
    <t>(prostupy jsou započteny v ceně prefa jímek)</t>
  </si>
  <si>
    <t>8-05</t>
  </si>
  <si>
    <t>Utěsnění prostupu do objektu pro potrubí PE DN32 (dodávka+montáž)</t>
  </si>
  <si>
    <t>1167365619</t>
  </si>
  <si>
    <t>8-07</t>
  </si>
  <si>
    <t>Odvětrání vsaku DN 100 dl. 3m vč. kolen a větrací hlavice (dodávka+montáž)</t>
  </si>
  <si>
    <t>132428380</t>
  </si>
  <si>
    <t>dle výkresu D1.1.10</t>
  </si>
  <si>
    <t>892381119</t>
  </si>
  <si>
    <t>Vyčištění potrubí a zkouška vodotěsnosti stoky do DN500 (vč.zkoušky vodotěsnosti šachetních objektů na stokové sítí)</t>
  </si>
  <si>
    <t>391665930</t>
  </si>
  <si>
    <t>P</t>
  </si>
  <si>
    <t>Poznámka k položce:_x000D_
V cenách jsou započteny náklady na přísun, montáž, demontáž a odsun zkoušecího čerpadla, napuštění tlakovou vodou a dodání vody pro tlakovou zkoušku.</t>
  </si>
  <si>
    <t>20,90+13,00</t>
  </si>
  <si>
    <t>892381130</t>
  </si>
  <si>
    <t>2x zkouška potrubí TV kamerou vč.předání závěru kamerové prohlídky investorovi (závěrečný protokol, videokazety, CD-R nebo DVD) - před předáním díla a před vypršením záruční lhůty</t>
  </si>
  <si>
    <t>-1991371257</t>
  </si>
  <si>
    <t>LSS</t>
  </si>
  <si>
    <t>Lapač střešních splavenin (dodávka+montáž)</t>
  </si>
  <si>
    <t>225913330</t>
  </si>
  <si>
    <t>871185201</t>
  </si>
  <si>
    <t>Montáž kanalizačního potrubí z PE SDR11 otevřený výkop svařovaných elektrotvarovkou D 40x3,7 mm</t>
  </si>
  <si>
    <t>-1525167541</t>
  </si>
  <si>
    <t>Montáž kanalizačního potrubí z plastů z polyetylenu PE 100 svařovaných elektrotvarovkou v otevřeném výkopu ve sklonu do 20 % SDR 11/PN16 D 40 x 3,7 mm</t>
  </si>
  <si>
    <t>871215201</t>
  </si>
  <si>
    <t>Montáž kanalizačního potrubí z PE SDR11 otevřený výkop svařovaných elektrotvarovkou D 50x4,6 mm</t>
  </si>
  <si>
    <t>113349050</t>
  </si>
  <si>
    <t>Montáž kanalizačního potrubí z plastů z polyetylenu PE 100 svařovaných elektrotvarovkou v otevřeném výkopu ve sklonu do 20 % SDR 11/PN16 D 50 x 4,6 mm</t>
  </si>
  <si>
    <t>6,00+8,00+22,00</t>
  </si>
  <si>
    <t>892241111</t>
  </si>
  <si>
    <t>Tlaková zkouška vodou potrubí do 80</t>
  </si>
  <si>
    <t>-2005053793</t>
  </si>
  <si>
    <t>Tlakové zkoušky vodou na potrubí DN do 80</t>
  </si>
  <si>
    <t>7,00+36,00</t>
  </si>
  <si>
    <t>899721111</t>
  </si>
  <si>
    <t>Signalizační vodič DN do 150 mm na potrubí</t>
  </si>
  <si>
    <t>-69045558</t>
  </si>
  <si>
    <t>Signalizační vodič na potrubí DN do 150 mm</t>
  </si>
  <si>
    <t>43,00*1,05</t>
  </si>
  <si>
    <t>899722113</t>
  </si>
  <si>
    <t>Krytí potrubí z plastů výstražnou fólií z PVC 34cm</t>
  </si>
  <si>
    <t>-1384444449</t>
  </si>
  <si>
    <t>Krytí potrubí z plastů výstražnou fólií z PVC šířky 34 cm</t>
  </si>
  <si>
    <t>899103112</t>
  </si>
  <si>
    <t>Osazení poklopů litinových nebo ocelových včetně rámů pro třídu zatížení B125, C250</t>
  </si>
  <si>
    <t>-711126701</t>
  </si>
  <si>
    <t>Osazení poklopů litinových a ocelových včetně rámů pro třídu zatížení B125, C250</t>
  </si>
  <si>
    <t>8.2</t>
  </si>
  <si>
    <t>Šachtové objekty</t>
  </si>
  <si>
    <t>ŠACHT210P</t>
  </si>
  <si>
    <t>Šachty betonové prefabrikované pro potrubí do DN600, výšky do 210cm</t>
  </si>
  <si>
    <t>-103611073</t>
  </si>
  <si>
    <t>světlého průměru DN1000,</t>
  </si>
  <si>
    <t>vyskládané ze skruží, vyrovnávacích prstenců, kónusu nebo přechodových desek</t>
  </si>
  <si>
    <t>(betonové dílce z vodostavebného betonu C40/50 s vysokou odolností proti obrusu</t>
  </si>
  <si>
    <t>a proti agresivitě chemického prostředí stupně XA1),</t>
  </si>
  <si>
    <t>šachtové dno prefabrikované (odlité průmyslové</t>
  </si>
  <si>
    <t>z jedné betonové směsi stejných parametrů),</t>
  </si>
  <si>
    <t>průtočný žlábek výšky 1/2 DN odtokového potrubí,</t>
  </si>
  <si>
    <t>vč.podkladního betonu C12/15 tl.10cm</t>
  </si>
  <si>
    <t>vč.štěrkopískového podsypu tl.15cm</t>
  </si>
  <si>
    <t>vč.šachtových vložek</t>
  </si>
  <si>
    <t>vč.vnějšího penetračního nátěru</t>
  </si>
  <si>
    <t>(závazná specifikace viz Technická zpráva str.8)</t>
  </si>
  <si>
    <t>(dodávka+montáž)</t>
  </si>
  <si>
    <t>"ŠA" 1</t>
  </si>
  <si>
    <t>ŠACHT300P</t>
  </si>
  <si>
    <t>Šachty betonové prefabrikované pro potrubí do DN600, výšky do 300cm</t>
  </si>
  <si>
    <t>504037747</t>
  </si>
  <si>
    <t>"ŠB" 1</t>
  </si>
  <si>
    <t>ŠACHT400P1200</t>
  </si>
  <si>
    <t>Šachty betonové prefabrikované pro potrubí do DN600, výšky do 400cm, DN1200</t>
  </si>
  <si>
    <t>-198074315</t>
  </si>
  <si>
    <t>světlého průměru DN1200,</t>
  </si>
  <si>
    <t>"ČS" 1</t>
  </si>
  <si>
    <t>POKLB1251200</t>
  </si>
  <si>
    <t>poklop na vstupní šachty z kompozitu pro DN1200-atyp dle umístění čerpadla</t>
  </si>
  <si>
    <t>113267054</t>
  </si>
  <si>
    <t>POKLB125</t>
  </si>
  <si>
    <t>poklop na vstupní šachty z tvárné litiny B125</t>
  </si>
  <si>
    <t>574652828</t>
  </si>
  <si>
    <t>8.3</t>
  </si>
  <si>
    <t>Armatury a tvarovky</t>
  </si>
  <si>
    <t>8.3-01</t>
  </si>
  <si>
    <t>Uzavírací šoupě se zemní soupravou na potrubí DN40 (dodávka+montáž)</t>
  </si>
  <si>
    <t>-1228942925</t>
  </si>
  <si>
    <t>8.3-02</t>
  </si>
  <si>
    <t>Zpětná klapka do beton. šachty nerezová DN110 (dodávka+montáž)</t>
  </si>
  <si>
    <t>-1958424600</t>
  </si>
  <si>
    <t>"šachta ŠB" 1</t>
  </si>
  <si>
    <t>8.4</t>
  </si>
  <si>
    <t>Trubní materiál</t>
  </si>
  <si>
    <t>28613682</t>
  </si>
  <si>
    <t>potrubí dvouvrstvé PE100 RC se signalizační vrstvou SDR11 40x3,7mm dl 12m</t>
  </si>
  <si>
    <t>87905794</t>
  </si>
  <si>
    <t>7,00+1,015</t>
  </si>
  <si>
    <t>28613683</t>
  </si>
  <si>
    <t>potrubí dvouvrstvé PE100 RC se signalizační vrstvou SDR11 50x4,6mm dl 12m</t>
  </si>
  <si>
    <t>-1205725382</t>
  </si>
  <si>
    <t>36,00+1,015</t>
  </si>
  <si>
    <t>Přesuny hmot a suti</t>
  </si>
  <si>
    <t>998276101</t>
  </si>
  <si>
    <t>Přesun hmot pro trubní vedení z trub z plastických hmot otevřený výkop</t>
  </si>
  <si>
    <t>1738419997</t>
  </si>
  <si>
    <t>Přesun hmot pro trubní vedení hloubené z trub z plastických hmot nebo sklolaminátových pro vodovody nebo kanalizace v otevřeném výkopu dopravní vzdálenost do 15 m</t>
  </si>
  <si>
    <t>SO-04 - Zpevněné a nezpevněné plochy, oplocení</t>
  </si>
  <si>
    <t xml:space="preserve">    18 - Zemní práce - povrchové úpravy terénu</t>
  </si>
  <si>
    <t xml:space="preserve">    CH - Chodník</t>
  </si>
  <si>
    <t xml:space="preserve">    K - Komunikace</t>
  </si>
  <si>
    <t xml:space="preserve">    O - Oplocení</t>
  </si>
  <si>
    <t>122252203</t>
  </si>
  <si>
    <t>Odkopávky a prokopávky nezapažené pro silnice a dálnice v hornině třídy těžitelnosti I objem do 100 m3 strojně</t>
  </si>
  <si>
    <t>-1833042874</t>
  </si>
  <si>
    <t>Odkopávky a prokopávky nezapažené pro silnice a dálnice strojně v hornině třídy těžitelnosti I do 100 m3</t>
  </si>
  <si>
    <t>hornina I - 50%</t>
  </si>
  <si>
    <t>"chodník" 7,00*0,21</t>
  </si>
  <si>
    <t>"komunikace" 35,00*0,52</t>
  </si>
  <si>
    <t>"odpočet ostatních hornin" -19,67*0,50</t>
  </si>
  <si>
    <t>122452203</t>
  </si>
  <si>
    <t>Odkopávky a prokopávky nezapažené pro silnice a dálnice v hornině třídy těžitelnosti II objem do 100 m3 strojně</t>
  </si>
  <si>
    <t>-1893927844</t>
  </si>
  <si>
    <t>Odkopávky a prokopávky nezapažené pro silnice a dálnice strojně v hornině třídy těžitelnosti II do 100 m3</t>
  </si>
  <si>
    <t>hornina II - 50%</t>
  </si>
  <si>
    <t>19,67*0,50</t>
  </si>
  <si>
    <t>162751117</t>
  </si>
  <si>
    <t>Vodorovné přemístění do 10000 m výkopku/sypaniny z horniny třídy těžitelnosti I, skupiny 1 až 3</t>
  </si>
  <si>
    <t>152221101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</si>
  <si>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</si>
  <si>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"výkop" 9,835</t>
  </si>
  <si>
    <t>162751119</t>
  </si>
  <si>
    <t>Příplatek k vodorovnému přemístění výkopku/sypaniny z horniny třídy těžitelnosti I, skupiny 1 až 3 ZKD 1000 m přes 10000 m</t>
  </si>
  <si>
    <t>-1424675011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</si>
  <si>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</si>
  <si>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9,835*5</t>
  </si>
  <si>
    <t>-924054932</t>
  </si>
  <si>
    <t>361501267</t>
  </si>
  <si>
    <t>2146774629</t>
  </si>
  <si>
    <t>"pro odvoz na skládku" 9,835</t>
  </si>
  <si>
    <t>428024915</t>
  </si>
  <si>
    <t>1519888538</t>
  </si>
  <si>
    <t>9,835+9,835</t>
  </si>
  <si>
    <t>-477256233</t>
  </si>
  <si>
    <t>(9,835+9,835)*2,00</t>
  </si>
  <si>
    <t>Zemní práce - povrchové úpravy terénu</t>
  </si>
  <si>
    <t>121151113</t>
  </si>
  <si>
    <t>Sejmutí ornice plochy do 500 m2 tl vrstvy do 200 mm strojně</t>
  </si>
  <si>
    <t>-1232641119</t>
  </si>
  <si>
    <t>Sejmutí ornice strojně při souvislé ploše přes 100 do 500 m2, tl. vrstvy do 200 mm</t>
  </si>
  <si>
    <t>181351103</t>
  </si>
  <si>
    <t>Rozprostření ornice tl vrstvy do 200 mm pl do 500 m2 v rovině nebo ve svahu do 1:5 strojně</t>
  </si>
  <si>
    <t>-1229557258</t>
  </si>
  <si>
    <t>Rozprostření a urovnání ornice v rovině nebo ve svahu sklonu do 1:5 strojně při souvislé ploše přes 100 do 500 m2, tl. vrstvy do 200 mm</t>
  </si>
  <si>
    <t>10364101</t>
  </si>
  <si>
    <t>zemina pro terénní úpravy -  ornice</t>
  </si>
  <si>
    <t>-1711380843</t>
  </si>
  <si>
    <t>"náhrada části nevhodné původní ornice" 10,00</t>
  </si>
  <si>
    <t>-174336023</t>
  </si>
  <si>
    <t>dovoz na mezideponii a zpět</t>
  </si>
  <si>
    <t>430,00*0,10*2</t>
  </si>
  <si>
    <t>167151101</t>
  </si>
  <si>
    <t>Nakládání výkopku z hornin třídy těžitelnosti I, skupiny 1 až 3 do 100 m3</t>
  </si>
  <si>
    <t>-1866404422</t>
  </si>
  <si>
    <t>Nakládání, skládání a překládání neulehlého výkopku nebo sypaniny strojně nakládání, množství do 100 m3, z horniny třídy těžitelnosti I, skupiny 1 až 3</t>
  </si>
  <si>
    <t>dovoz z mezideponie</t>
  </si>
  <si>
    <t>430,00*0,10</t>
  </si>
  <si>
    <t>181411</t>
  </si>
  <si>
    <t>Založení trávníku v rovině vč.dodávky travního semene</t>
  </si>
  <si>
    <t>1758628912</t>
  </si>
  <si>
    <t>Založení trávníku vč.dodávky travního semene</t>
  </si>
  <si>
    <t>CH</t>
  </si>
  <si>
    <t>Chodník</t>
  </si>
  <si>
    <t>181252305</t>
  </si>
  <si>
    <t>Úprava pláně pro silnice a dálnice na násypech se zhutněním</t>
  </si>
  <si>
    <t>487785883</t>
  </si>
  <si>
    <t>Úprava pláně na stavbách silnic a dálnic strojně na násypech se zhutněním</t>
  </si>
  <si>
    <t>564751111.01</t>
  </si>
  <si>
    <t>Podklad z kameniva hrubého drceného vel. 0-63 mm tl 150 mm (dodávka+montáž)</t>
  </si>
  <si>
    <t>-395428353</t>
  </si>
  <si>
    <t>Podklad nebo kryt z kameniva hrubého drceného vel. 0-63 mm s rozprostřením a zhutněním, po zhutnění tl. 150 mm (dodávka+montáž)</t>
  </si>
  <si>
    <t>596811220</t>
  </si>
  <si>
    <t>Kladení betonové dlažby komunikací pro pěší do lože z kameniva vel do 0,25 m2 plochy do 50 m2</t>
  </si>
  <si>
    <t>-620124986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</si>
  <si>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</si>
  <si>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92092428</t>
  </si>
  <si>
    <t>7,00*1,03</t>
  </si>
  <si>
    <t>916231213</t>
  </si>
  <si>
    <t>Osazení chodníkového obrubníku betonového stojatého s boční opěrou do lože z betonu prostého</t>
  </si>
  <si>
    <t>-1412978518</t>
  </si>
  <si>
    <t>Osazení chodníkového obrubníku betonového se zřízením lože, s vyplněním a zatřením spár cementovou maltou stojatého s boční opěrou z betonu prostého, do lože z betonu prostého</t>
  </si>
  <si>
    <t>59217017</t>
  </si>
  <si>
    <t>obrubník betonový chodníkový 1000x100x250mm</t>
  </si>
  <si>
    <t>728335117</t>
  </si>
  <si>
    <t>339921131</t>
  </si>
  <si>
    <t>Osazování betonových palisád do betonového základu v řadě výšky prvku do 0,5 m</t>
  </si>
  <si>
    <t>611654931</t>
  </si>
  <si>
    <t>Osazování palisád betonových v řadě se zabetonováním výšky palisády do 500 mm</t>
  </si>
  <si>
    <t>"schodiště" 1,20*9</t>
  </si>
  <si>
    <t>59228407</t>
  </si>
  <si>
    <t>palisáda betonová tyčová hranatá přírodní 110x110x400mm</t>
  </si>
  <si>
    <t>1884135809</t>
  </si>
  <si>
    <t>339921132</t>
  </si>
  <si>
    <t>Osazování betonových palisád do betonového základu v řadě výšky prvku přes 0,5 do 1 m</t>
  </si>
  <si>
    <t>2078103245</t>
  </si>
  <si>
    <t>Osazování palisád betonových v řadě se zabetonováním výšky palisády přes 500 do 1000 mm</t>
  </si>
  <si>
    <t>"schodiště" 2,00*2+1,50*2</t>
  </si>
  <si>
    <t>59228408</t>
  </si>
  <si>
    <t>palisáda betonová tyčová hranatá přírodní 110x110x600mm</t>
  </si>
  <si>
    <t>-1976835720</t>
  </si>
  <si>
    <t>998223011</t>
  </si>
  <si>
    <t>Přesun hmot pro pozemní komunikace s krytem dlážděným</t>
  </si>
  <si>
    <t>-816121967</t>
  </si>
  <si>
    <t>Přesun hmot pro pozemní komunikace s krytem dlážděným dopravní vzdálenost do 200 m jakékoliv délky objektu</t>
  </si>
  <si>
    <t>Komunikace</t>
  </si>
  <si>
    <t>1229149285</t>
  </si>
  <si>
    <t>564661111</t>
  </si>
  <si>
    <t>Podklad z kameniva hrubého drceného vel. 63-125 mm tl 200 mm</t>
  </si>
  <si>
    <t>-911895105</t>
  </si>
  <si>
    <t>Podklad z kameniva hrubého drceného vel. 63-125 mm, s rozprostřením a zhutněním, po zhutnění tl. 200 mm</t>
  </si>
  <si>
    <t>564761111.01</t>
  </si>
  <si>
    <t>Podklad z kameniva hrubého drceného vel. 0-63 mm tl 200 mm (dodávka+montáž)</t>
  </si>
  <si>
    <t>-278279308</t>
  </si>
  <si>
    <t>Podklad nebo kryt z kameniva hrubého drceného vel. 0-63 mm s rozprostřením a zhutněním, po zhutnění tl. 200 mm (dodávka+montáž)</t>
  </si>
  <si>
    <t>596212210</t>
  </si>
  <si>
    <t>Kladení zámkové dlažby pozemních komunikací tl 80 mm skupiny A pl do 50 m2</t>
  </si>
  <si>
    <t>-2037993125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</si>
  <si>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</si>
  <si>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5924500</t>
  </si>
  <si>
    <t>dlažba zámková tl.8cm</t>
  </si>
  <si>
    <t>-25257596</t>
  </si>
  <si>
    <t>35,00*1,03</t>
  </si>
  <si>
    <t>916131213</t>
  </si>
  <si>
    <t>Osazení silničního obrubníku betonového stojatého s boční opěrou do lože z betonu prostého</t>
  </si>
  <si>
    <t>-1972174665</t>
  </si>
  <si>
    <t>Osazení silničního obrubníku betonového se zřízením lože, s vyplněním a zatřením spár cementovou maltou stojatého s boční opěrou z betonu prostého, do lože z betonu prostého</t>
  </si>
  <si>
    <t>59217034</t>
  </si>
  <si>
    <t>obrubník betonový silniční 1000x150x300mm</t>
  </si>
  <si>
    <t>-1657666471</t>
  </si>
  <si>
    <t>2123913860</t>
  </si>
  <si>
    <t>O</t>
  </si>
  <si>
    <t>Oplocení</t>
  </si>
  <si>
    <t>133251101</t>
  </si>
  <si>
    <t>Hloubení šachet nezapažených v hornině třídy těžitelnosti I, skupiny 3 objem do 20 m3</t>
  </si>
  <si>
    <t>21859435</t>
  </si>
  <si>
    <t>Hloubení nezapažených šachet strojně v hornině třídy těžitelnosti I skupiny 3 do 20 m3</t>
  </si>
  <si>
    <t>0,50*0,50*0,90*36 *0,50</t>
  </si>
  <si>
    <t>0,50*0,45*0,50*18 *0,50</t>
  </si>
  <si>
    <t>0,65*0,65*0,95*2 *0,50</t>
  </si>
  <si>
    <t>1,00*0,30*0,50 *0,50</t>
  </si>
  <si>
    <t>133351101</t>
  </si>
  <si>
    <t>Hloubení šachet nezapažených v hornině třídy těžitelnosti II, skupiny 4 objem do 20 m3</t>
  </si>
  <si>
    <t>-392399658</t>
  </si>
  <si>
    <t>Hloubení nezapažených šachet strojně v hornině třídy těžitelnosti II skupiny 4 do 20 m3</t>
  </si>
  <si>
    <t>1714543795</t>
  </si>
  <si>
    <t>-1688630380</t>
  </si>
  <si>
    <t>5,539*5</t>
  </si>
  <si>
    <t>-1524293132</t>
  </si>
  <si>
    <t>1566732774</t>
  </si>
  <si>
    <t>1602957161</t>
  </si>
  <si>
    <t>-2126816403</t>
  </si>
  <si>
    <t>1658782785</t>
  </si>
  <si>
    <t>5,539+5,539</t>
  </si>
  <si>
    <t>-1630867334</t>
  </si>
  <si>
    <t>10,078*2,00</t>
  </si>
  <si>
    <t>275313711</t>
  </si>
  <si>
    <t>Základové patky z betonu tř. C 20/25</t>
  </si>
  <si>
    <t>1631616894</t>
  </si>
  <si>
    <t>Základy z betonu prostého patky a bloky z betonu kamenem neprokládaného tř. C 20/25</t>
  </si>
  <si>
    <t>0,50*0,50*0,90*36</t>
  </si>
  <si>
    <t>0,50*0,45*0,50*18</t>
  </si>
  <si>
    <t>0,65*0,65*0,95*2</t>
  </si>
  <si>
    <t>1,00*0,30*0,50</t>
  </si>
  <si>
    <t>275351121</t>
  </si>
  <si>
    <t>Zřízení bednění základových patek</t>
  </si>
  <si>
    <t>1067911983</t>
  </si>
  <si>
    <t>Bednění základů patek zřízení</t>
  </si>
  <si>
    <t>0,50*4*0,30*36</t>
  </si>
  <si>
    <t>(0,50+0,80)*2*0,30*18</t>
  </si>
  <si>
    <t>0,65*4*0,30*2</t>
  </si>
  <si>
    <t>1,00*2*0,30</t>
  </si>
  <si>
    <t>275351122</t>
  </si>
  <si>
    <t>Odstranění bednění základových patek</t>
  </si>
  <si>
    <t>-1950540373</t>
  </si>
  <si>
    <t>Bednění základů patek odstranění</t>
  </si>
  <si>
    <t>338171123</t>
  </si>
  <si>
    <t>Osazování sloupků a vzpěr plotových ocelových v do 2,60 m se zabetonováním</t>
  </si>
  <si>
    <t>-1820102094</t>
  </si>
  <si>
    <t>Montáž sloupků a vzpěr plotových ocelových trubkových nebo profilovaných výšky do 2,60 m se zabetonováním do 0,08 m3 do připravených jamek</t>
  </si>
  <si>
    <t>sl</t>
  </si>
  <si>
    <t xml:space="preserve">ocel.sloupek průměr 48mm, tl.stěny 4mm, dl.310cm, vč.zavíčkování (vč.povrchové úpravy) </t>
  </si>
  <si>
    <t>-1959991620</t>
  </si>
  <si>
    <t>vzp</t>
  </si>
  <si>
    <t xml:space="preserve">ocel.vzpěra průměr 38mm, tl.stěny 4mm, dl.250cm (vč.povrchové úpravy) </t>
  </si>
  <si>
    <t>295336746</t>
  </si>
  <si>
    <t>348401130</t>
  </si>
  <si>
    <t>Montáž oplocení ze strojového pletiva s napínacími dráty výšky do 2,0 m</t>
  </si>
  <si>
    <t>370894797</t>
  </si>
  <si>
    <t>Montáž oplocení z pletiva strojového s napínacími dráty přes 1,6 do 2,0 m</t>
  </si>
  <si>
    <t>31301</t>
  </si>
  <si>
    <t>pletivo drátěné poplastovan, velikost oka 55x55mm</t>
  </si>
  <si>
    <t>-770938162</t>
  </si>
  <si>
    <t>88,30*1,80</t>
  </si>
  <si>
    <t>348401320</t>
  </si>
  <si>
    <t>Rozvinutí, montáž a napnutí ostnatého drátu</t>
  </si>
  <si>
    <t>157272474</t>
  </si>
  <si>
    <t>Montáž oplocení z pletiva rozvinutí, uchycení a napnutí drátu ostnatého</t>
  </si>
  <si>
    <t>88,30*2</t>
  </si>
  <si>
    <t>31324818</t>
  </si>
  <si>
    <t>drát ostnatý 100m</t>
  </si>
  <si>
    <t>1906482681</t>
  </si>
  <si>
    <t>br</t>
  </si>
  <si>
    <t>Branka 100/200cm, vč.kování, vč.žár.pozinkování a nátěru na bázi epoxi, nebo PUR (dodávka+montáž+osazení sloupků do patek)</t>
  </si>
  <si>
    <t>-1217440321</t>
  </si>
  <si>
    <t>Branka 100/200cm, vč.kování, žárově pozinkováno (dodávka+montáž+osazení sloupků do patek)</t>
  </si>
  <si>
    <t>vr</t>
  </si>
  <si>
    <t>Brána 400/200cm, vč.kování, vč.žár.pozinkování a nátěru na bázi epoxi, nebo PUR (dodávka+montáž+osazení sloupků do patek)</t>
  </si>
  <si>
    <t>1843701532</t>
  </si>
  <si>
    <t>596811120</t>
  </si>
  <si>
    <t>Kladení betonové dlažby komunikací pro pěší do lože z kameniva vel do 0,09 m2 plochy do 50 m2</t>
  </si>
  <si>
    <t>-879242310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</si>
  <si>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</si>
  <si>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88,30*0,50</t>
  </si>
  <si>
    <t>592453219</t>
  </si>
  <si>
    <t>dlažba plošná betonová 500x500x60mm přírodní</t>
  </si>
  <si>
    <t>-979866974</t>
  </si>
  <si>
    <t>44,15*1,03</t>
  </si>
  <si>
    <t>1560781117</t>
  </si>
  <si>
    <t>998232110</t>
  </si>
  <si>
    <t>Přesun hmot pro oplocení zděné z cihel nebo tvárnic v do 3 m</t>
  </si>
  <si>
    <t>-1928157680</t>
  </si>
  <si>
    <t>Přesun hmot pro oplocení se svislou nosnou konstrukcí zděnou z cihel, tvárnic, bloků, popř. kovovou nebo dřevěnou vodorovná dopravní vzdálenost do 50 m, pro oplocení výšky do 3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</si>
  <si>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</si>
  <si>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</si>
  <si>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</si>
  <si>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</si>
  <si>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  <charset val="238"/>
      </rPr>
      <t xml:space="preserve">Rekapitulace stavby </t>
    </r>
    <r>
      <rPr>
        <sz val="8"/>
        <rFont val="Arial CE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</si>
  <si>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  <charset val="238"/>
      </rPr>
      <t>Rekapitulace stavby</t>
    </r>
    <r>
      <rPr>
        <sz val="8"/>
        <rFont val="Arial CE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</si>
  <si>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</si>
  <si>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</si>
  <si>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  <charset val="238"/>
      </rPr>
      <t>Rekapitulace objektů stavby a soupisů prací</t>
    </r>
    <r>
      <rPr>
        <sz val="8"/>
        <rFont val="Arial CE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</si>
  <si>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</si>
  <si>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</si>
  <si>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</si>
  <si>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</si>
  <si>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</si>
  <si>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</si>
  <si>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</si>
  <si>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</si>
  <si>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</si>
  <si>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</si>
  <si>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</si>
  <si>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</si>
  <si>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</si>
  <si>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  <charset val="238"/>
      </rPr>
      <t xml:space="preserve">Soupis prací </t>
    </r>
    <r>
      <rPr>
        <sz val="8"/>
        <rFont val="Arial CE"/>
        <family val="2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</si>
  <si>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</si>
  <si>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  <charset val="238"/>
      </rPr>
      <t>Krycí list soupisu</t>
    </r>
    <r>
      <rPr>
        <sz val="8"/>
        <rFont val="Arial CE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</si>
  <si>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</si>
  <si>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  <charset val="238"/>
      </rPr>
      <t>Rekapitulace členění soupisu prací</t>
    </r>
    <r>
      <rPr>
        <sz val="8"/>
        <rFont val="Arial CE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</si>
  <si>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</si>
  <si>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  <charset val="238"/>
      </rPr>
      <t xml:space="preserve">Soupis prací </t>
    </r>
    <r>
      <rPr>
        <sz val="8"/>
        <rFont val="Arial CE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</si>
  <si>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</si>
  <si>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</si>
  <si>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</si>
  <si>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</si>
  <si>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</si>
  <si>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</si>
  <si>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</si>
  <si>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</si>
  <si>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</si>
  <si>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</si>
  <si>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</si>
  <si>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</si>
  <si>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</si>
  <si>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</si>
  <si>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</si>
  <si>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</si>
  <si>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</si>
  <si>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</si>
  <si>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</si>
  <si>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</si>
  <si>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</si>
  <si>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</si>
  <si>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</si>
  <si>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</si>
  <si>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</si>
  <si>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</si>
  <si>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</si>
  <si>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</si>
  <si>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</si>
  <si>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</si>
  <si>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</si>
  <si>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</si>
  <si>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</si>
  <si>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</si>
  <si>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</si>
  <si>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</si>
  <si>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</si>
  <si>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</si>
  <si>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</si>
  <si>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</si>
  <si>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</si>
  <si>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</si>
  <si>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</si>
  <si>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</si>
  <si>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</si>
  <si>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</si>
  <si>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</si>
  <si>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</si>
  <si>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</si>
  <si>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</si>
  <si>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</si>
  <si>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</si>
  <si>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</si>
  <si>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</si>
  <si>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</si>
  <si>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</si>
  <si>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</si>
  <si>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</si>
  <si>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</si>
  <si>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</si>
  <si>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</si>
  <si>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</si>
  <si>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</si>
  <si>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</si>
  <si>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</si>
  <si>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</si>
  <si>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</si>
  <si>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</si>
  <si>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</si>
  <si>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</si>
  <si>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</si>
  <si>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</si>
  <si>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</si>
  <si>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</si>
  <si>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</si>
  <si>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</si>
  <si>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</si>
  <si>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</si>
  <si>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</si>
  <si>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</si>
  <si>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</si>
  <si>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</si>
  <si>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</si>
  <si>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</si>
  <si>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</si>
  <si>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</si>
  <si>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</si>
  <si>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</si>
  <si>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</si>
  <si>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</si>
  <si>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</si>
  <si>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</si>
  <si>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</si>
  <si>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</si>
  <si>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</si>
  <si>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</si>
  <si>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</si>
  <si>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</si>
  <si>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</si>
  <si>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</si>
  <si>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</si>
  <si>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</si>
  <si>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</si>
  <si>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</si>
  <si>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</si>
  <si>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</si>
  <si>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</si>
  <si>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</si>
  <si>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</si>
  <si>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</si>
  <si>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</si>
  <si>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</si>
  <si>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</si>
  <si>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</si>
  <si>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</si>
  <si>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</si>
  <si>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</si>
  <si>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</si>
  <si>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</si>
  <si>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</si>
  <si>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</si>
  <si>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</si>
  <si>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</si>
  <si>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</si>
  <si>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</si>
  <si>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</si>
  <si>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</si>
  <si>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</si>
  <si>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</si>
  <si>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</si>
  <si>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</si>
  <si>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</si>
  <si>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</si>
  <si>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</si>
  <si>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</si>
  <si>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</si>
  <si>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</si>
  <si>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</si>
  <si>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</si>
  <si>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</si>
  <si>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</si>
  <si>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</si>
  <si>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</si>
  <si>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</si>
  <si>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</si>
  <si>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</si>
  <si>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</si>
  <si>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</si>
  <si>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</si>
  <si>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</si>
  <si>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</si>
  <si>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</si>
  <si>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</si>
  <si>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</si>
  <si>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</si>
  <si>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</si>
  <si>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</si>
  <si>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OVESNÉ KLADRUBY – VODOJEM, ÚPRAVNA VODY, VRTANÁ STUDNA</t>
  </si>
  <si>
    <t>Výkaz výměr dodávek a montáže strojně technologických zařízení</t>
  </si>
  <si>
    <t>Č. položky</t>
  </si>
  <si>
    <t>Poz.</t>
  </si>
  <si>
    <t>Položka</t>
  </si>
  <si>
    <t>Počet</t>
  </si>
  <si>
    <t>Dodávka MJ</t>
  </si>
  <si>
    <t>Montáž MJ</t>
  </si>
  <si>
    <t>Dodávka</t>
  </si>
  <si>
    <t>Montáž</t>
  </si>
  <si>
    <t>Celkem</t>
  </si>
  <si>
    <t>VRT , ÚV , VDJ</t>
  </si>
  <si>
    <t>P1</t>
  </si>
  <si>
    <t>P2</t>
  </si>
  <si>
    <t>kpl</t>
  </si>
  <si>
    <t>P3a</t>
  </si>
  <si>
    <r>
      <t>ATS-domácí vodárna - pro veřejný odběr v místě vodojemu
po zprovoznění
Q=4,5-1m</t>
    </r>
    <r>
      <rPr>
        <sz val="12"/>
        <rFont val="Calibri"/>
        <family val="2"/>
        <charset val="238"/>
      </rPr>
      <t>³</t>
    </r>
    <r>
      <rPr>
        <sz val="12"/>
        <rFont val="Arial CE"/>
        <charset val="238"/>
      </rPr>
      <t xml:space="preserve">/h, H=28 m, IN 4,1A,dosažitelný tlak 4 bar
P2 0.55kW,1x220-240V, hmotnost 32 kg
Sací a výtlačné potrubí z nerezové oceli AISI 304
- na výtlaku čerpadla kulový ventil a zpětná klapka
- na sání čerpadla kulový venti
- 1 řídicí jednotka a tl. nádoba 8l 
Materiál čerpadla
Technopolymerové základové těleso se sacím a výtlačným hrdlem s kovovými závitovými vložkami v provedení IN-LINE  s vypouštěním. Zcela nekorodující hydraulická část: technopolymerová oběžná kola, difuzory a tělesa difuzorů; sací kroužky, opláštění čerpadla a stěna ucpávky z nerezové oceli AISI 304. Uhlík-keramická mechanická ucpávka těsní hnací hřídel z nerezové oceli AISI 303
</t>
    </r>
  </si>
  <si>
    <t>P4</t>
  </si>
  <si>
    <t>Ponorné kalové čerpadlo
Q=2 l/s, H=9 m
Motor 1,1 kW/3A/400/2900rpm
kabel 10m 
těleso čerpadla litina
včetně instal.sady,vedení vodící tyče,patní koleno DN50,řetěz,kotvící materiál</t>
  </si>
  <si>
    <t>F1</t>
  </si>
  <si>
    <t xml:space="preserve">Sloupcový filtr pro odstraňování kalů z vody duplexní provedení
tj. 2 x fitr s řídící jednotkou
Zařízení určené pro odstraňování kalů z pitné i užitkové vody, včetně programovatelné plně elektronické řídicí jednotky 
maximální provozní tlak: 6 bar
max průtok 1 fitru 8,4 m3/hod
- provozní teplota upravované vody od 5 °C do 35 °C
- připojení vstup,výstup 5/4"
- připojení na odpad: 3/4" vnější závit
pískový filtr
</t>
  </si>
  <si>
    <t>F2</t>
  </si>
  <si>
    <r>
      <t>Sloupcový filtr pro odstraňování železa a manganu duplexní provedení tj. 2 x filtr s řídící jednotkou
Q=7,8 m</t>
    </r>
    <r>
      <rPr>
        <sz val="12"/>
        <rFont val="Calibri"/>
        <family val="2"/>
        <charset val="238"/>
      </rPr>
      <t>³</t>
    </r>
    <r>
      <rPr>
        <sz val="12"/>
        <rFont val="Arial CE"/>
        <charset val="238"/>
      </rPr>
      <t xml:space="preserve">/h
Zařízení určené pro odstraňování železa a manganu z pitné i užitkové vody, včetně programovatelné plně elektronické řídicí jednotky 
maximální provozní tlak: 6 bar
max průtok 1 fitru 7,8 m3/hod
- provozní teplota upravované vody od 5 °C do 35 °C
- připojení vstup,výstup 5/4"
- připojení na odpad: 3/4" vnější závit
náplň filtru-PYROLOX
</t>
    </r>
  </si>
  <si>
    <t>DP1</t>
  </si>
  <si>
    <t xml:space="preserve">Dávkovací stanice pro GHC DESINFIK STABIL
zásobní nádrž roztoku s přípravou pro montáž dávkovacího čerpadla, mat PE objem 100 l.
dávkovací čerpadlo proporciální:
pracuje v režimu lineárního nebo proporcionálního dávkování - -- max. sací výška 1,5 m
- max. protitlak 10 bar
- velikost vstřiku 0,36 cm3
- příkon 16 W, stupeň krytí IP65, napětí 230 V
- rozměry: 187 x 107 x 97 mm
příslušenství:
propojovací hadice 10m
vstřikovací ventil, suchoběžný vodoměr s impusním výstupem 5/4", uzavírací armatury včetně manometru
včetně 30 l koncentrátu GHC DESINFIK STABIL
</t>
  </si>
  <si>
    <t>JV1</t>
  </si>
  <si>
    <t>Jádrové vrtání potrubních prostupů JV1
Materilál: železobeton
Rozměr: průměr vývrtu 80 mm
hloubka :  140mm - 1x
                  150mm - 1x
                  250mm - 3x
                  280mm - 2x</t>
  </si>
  <si>
    <t>JV2</t>
  </si>
  <si>
    <t xml:space="preserve">Jádrové vrtání potrubních prostupů JV2
Materilál: železobeton
Rozměr: průměr vývrtu 100 mm
hloubka : 280mm - 3x </t>
  </si>
  <si>
    <t>JV3</t>
  </si>
  <si>
    <t>Jádrové vrtání potrubních prostupů JV3
Materilál: železobeton
Rozměr: průměr vývrtu 125 mm
hloubka :  140mm - 1x
                   280mm - 3x</t>
  </si>
  <si>
    <t>JV4</t>
  </si>
  <si>
    <t>Jádrové vrtání potrubních prostupů JV4
Materilál: železobeton
Rozměr: průměr vývrtu 125 mm
hloubka : 280mm - 3x</t>
  </si>
  <si>
    <t>JV5</t>
  </si>
  <si>
    <t>JV6</t>
  </si>
  <si>
    <t xml:space="preserve">Jádrové vrtání potrubních prostupů JV6
Materilál: železobeton
Rozměr: průměr vývrtu 80 mm
hloubka : 140mm - 2x
                 </t>
  </si>
  <si>
    <t xml:space="preserve">Prostupové těsnění článkové
- vnitřní průměr prostupu  80 mm
- vnější průměr potrubí Ø 42,4
- stahovací šrouby a matice V2A – šroub, V4A – matice
- pryžové segmenty: EPDM
- tlaková odolnost do 5,0 bar
- provedení KTW s atestem pro styk s pitnou vodou
</t>
  </si>
  <si>
    <t xml:space="preserve">Prostupové těsnění článkové
- vnitřní průměr prostupu 100 mm
- vnější průměr potrubí Ø 60,3 mm
- stahovací šrouby a matice V2A – šroub, V4A – matice
- pryžové segmenty: EPDM
- tlaková odolnost do 5,0 bar
- provedení KTW s atestem pro styk s pitnou vodou
</t>
  </si>
  <si>
    <t xml:space="preserve">Prostupové těsnění článkové
- vnitřní průměr prostupu 125 mm
- vnější průměr potrubí Ø 70 mm
- stahovací šrouby a matice V2A – šroub, V4A – matice
- pryžové segmenty: EPDM
- tlaková odolnost do 5,0 bar
- provedení KTW s atestem pro styk s pitnou vodou
</t>
  </si>
  <si>
    <t xml:space="preserve">Prostupové těsnění článkové
- vnitřní průměr prostupu 125 mm
- vnější průměr potrubí Ø 84 mm
- stahovací šrouby a matice V2A – šroub, V4A – matice
- pryžové segmenty: EPDM
- tlaková odolnost do 5,0 bar
- provedení KTW s atestem pro styk s pitnou vodou
</t>
  </si>
  <si>
    <t xml:space="preserve">Prostupové těsnění LINK SEAL článkové
- vnitřní průměr prostupu 150 mm
- vnější průměr potrubí Ø 104 mm
- stahovací šrouby a matice V2A – šroub, V4A – matice
- pryžové segmenty: EPDM
- tlaková odolnost do 5,0 bar
- provedení KTW s atestem pro styk s pitnou vodou
</t>
  </si>
  <si>
    <t xml:space="preserve">Prostupové těsnění článkové
- vnitřní průměr prostupu 80 mm
- vnější průměr potrubí Ø 48,3 mm
- stahovací šrouby a matice V2A – šroub, V4A – matice
- pryžové segmenty: EPDM
- tlaková odolnost do 5,0 bar
- provedení KTW s atestem pro styk s pitnou vodou
</t>
  </si>
  <si>
    <t>Stavební výpomoc</t>
  </si>
  <si>
    <t>CELKEM</t>
  </si>
  <si>
    <t>PROPOJOVACÍ POTRUBÍ A ARMATURY</t>
  </si>
  <si>
    <t xml:space="preserve">Propojovací potrubí a armatury včetně montáže viz. "Soupis armatur a potrubí" </t>
  </si>
  <si>
    <t>CELKEM PROPOJOVACÍ POTRUBÍ A ARMATURY</t>
  </si>
  <si>
    <t>OSTATNÍ NÁKLADOVÉ POLOŽKY</t>
  </si>
  <si>
    <t>Provedení zkoušek těsnosti potrubních rozvodů vody</t>
  </si>
  <si>
    <t>Provedení komplexních funkčních zkoušek</t>
  </si>
  <si>
    <t xml:space="preserve">Proškolení a zaučení obsluhy </t>
  </si>
  <si>
    <t>CELKEM OSTATNÍ NÁKLADOVÉ POLOŽKY</t>
  </si>
  <si>
    <t>DODÁVKY A MONTÁŽE CELKEM BEZ DPH</t>
  </si>
  <si>
    <t>REKAPITULACE</t>
  </si>
  <si>
    <t>1   -  21</t>
  </si>
  <si>
    <t>VRT, ÚV, VDJ</t>
  </si>
  <si>
    <t>ozn.stavby:</t>
  </si>
  <si>
    <t>název akce: Ovesné Kladruby-vodojem,úpravna vody,vrtaná studna</t>
  </si>
  <si>
    <t>objekt: D2.2 - Elektroinstalace a MaR</t>
  </si>
  <si>
    <t>Rekapitulace ceny</t>
  </si>
  <si>
    <t>p.č.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</si>
  <si>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</si>
  <si>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</si>
  <si>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</si>
  <si>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</si>
  <si>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</si>
  <si>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</si>
  <si>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</si>
  <si>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</si>
  <si>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</si>
  <si>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zemní+stavební</t>
  </si>
  <si>
    <t>elektromontáže</t>
  </si>
  <si>
    <t>zemní práce</t>
  </si>
  <si>
    <t>PPV pro elektromontáže</t>
  </si>
  <si>
    <t>PPV pro zemní práce</t>
  </si>
  <si>
    <t>dodávky celkem</t>
  </si>
  <si>
    <t>materiál+výkony celkem</t>
  </si>
  <si>
    <t>ostatní náklady</t>
  </si>
  <si>
    <t>NÁKLADY hl.III celkem</t>
  </si>
  <si>
    <t>kompletační činnost</t>
  </si>
  <si>
    <t>revize</t>
  </si>
  <si>
    <t>ochranné a pracovní pomůcky</t>
  </si>
  <si>
    <t>NÁKLADY hl.XI celkem</t>
  </si>
  <si>
    <t>cena bez DPH</t>
  </si>
  <si>
    <t>DPH základní sazba</t>
  </si>
  <si>
    <t>CENA vč.DPH (Kč)</t>
  </si>
  <si>
    <t>Datum: 03.03.2021</t>
  </si>
  <si>
    <t xml:space="preserve">Vypracoval: </t>
  </si>
  <si>
    <t>Soupis položek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</si>
  <si>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</si>
  <si>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</si>
  <si>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</si>
  <si>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</si>
  <si>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</si>
  <si>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</si>
  <si>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</si>
  <si>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</si>
  <si>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VKP</t>
  </si>
  <si>
    <t>TC</t>
  </si>
  <si>
    <t>kap.</t>
  </si>
  <si>
    <t>Dodávky zařízení</t>
  </si>
  <si>
    <t>R-Vodojem                      ozn.R-vod</t>
  </si>
  <si>
    <t>S</t>
  </si>
  <si>
    <t>*</t>
  </si>
  <si>
    <t>DE</t>
  </si>
  <si>
    <t>Programovatelný řídící systém PLC s rozšiřujícími moduly pro vodojem
(8xAI, 32xBI, 8xBO, RS485, ETHERNET, GSM modul vč. SIMkarty, zdroj s accu) včetně SW a oživení</t>
  </si>
  <si>
    <t>Centrální SW SCADA-vizualizace vodojemu na dispečinku</t>
  </si>
  <si>
    <t>Počítač kompatibilní s Intel Core i5 8400 4.0GHz Kabylake, Intel H310, DVD-RW, WiFi + volitelná velikost paměti RAM a disku SSD, možnost volby operačního systému + monitor 21"+ tiskárna ingoustová</t>
  </si>
  <si>
    <t>skříň+pilíř PPS 3x160A příp +Vtřmeny+Psvor</t>
  </si>
  <si>
    <t>Z</t>
  </si>
  <si>
    <t>skříň+pilíř PER1 (pro 1x 1sazba) měřící</t>
  </si>
  <si>
    <t>základ pilíře betonový(plastový) komplet  č.v.8080</t>
  </si>
  <si>
    <t>svítidlo LED 1x53 LED 4000K IP65</t>
  </si>
  <si>
    <t>termostat prostorový bateriový, digitální</t>
  </si>
  <si>
    <t>Elektronické zabezpečení-1xústředna s GSM+PIR+houkačka+klávesnice+magnetický spínač+kabely</t>
  </si>
  <si>
    <t>Ventilátor 230V,50Hz d-100mm</t>
  </si>
  <si>
    <t>ultrazvukový měřič hladiny 0-5m, 4-20mA, držák</t>
  </si>
  <si>
    <t>hydrostatický měřič hladiny 0-5m,4-20mA,držák,nere</t>
  </si>
  <si>
    <t>plovák s kabelem 10m, pitná voda, držák</t>
  </si>
  <si>
    <t>hlídač zaplavení vč.sondy - venkovní provedení</t>
  </si>
  <si>
    <t>součet</t>
  </si>
  <si>
    <t>Materiál elektromontážní</t>
  </si>
  <si>
    <t>hlavní ochranná přípojnice</t>
  </si>
  <si>
    <t>ME</t>
  </si>
  <si>
    <t>pojistková patrona PNA000(-125A)gG</t>
  </si>
  <si>
    <t>přepín 10A/250Vstř nástěnný IP54 řaz.5</t>
  </si>
  <si>
    <t>zásuvka 16A/250Vstř /IP54(plastová, nástěnná)</t>
  </si>
  <si>
    <t>zásuvka nástěnná 5pól/16A/400V/IP44</t>
  </si>
  <si>
    <t>přímotopný konvektor 2.0kW</t>
  </si>
  <si>
    <t>vodič CYY 6</t>
  </si>
  <si>
    <t>kabel CYKY 5x10</t>
  </si>
  <si>
    <t>kabel CYKY 5x4</t>
  </si>
  <si>
    <t>vodič CYY 16</t>
  </si>
  <si>
    <t>kabel CYKY 3x1,5</t>
  </si>
  <si>
    <t>kabel CYKY 3x2,5</t>
  </si>
  <si>
    <t>kabel CYKY 5x2,5</t>
  </si>
  <si>
    <t>kabel CYKY 5x1,5</t>
  </si>
  <si>
    <t>kabel CYKY 4x1,5</t>
  </si>
  <si>
    <t>kabel CYKY 4x2,5</t>
  </si>
  <si>
    <t>kabel JYTY 4x1</t>
  </si>
  <si>
    <t>krabice IP55 88x88/2úch 4xESt13,5 5x2,5Cu</t>
  </si>
  <si>
    <t>trubka PVC tuhá střední namáhání 4016EHF</t>
  </si>
  <si>
    <t>/trubka PVC tuhá/ příchytka 5316HF</t>
  </si>
  <si>
    <t>DZ 60X60  ŽLAB KABELOVÝ DRÁTĚNÝ  BASOR/ŽÁROVÝ ZINE</t>
  </si>
  <si>
    <t>DZ 60X100  ŽLAB KABELOVÝ DRÁTĚNÝ  BASOR/ŽÁROVÝ ZIN</t>
  </si>
  <si>
    <t>DZ 60X150  ŽLAB KABELOVÝ DRÁTĚNÝ  BASOR/ŽÁROVÝ ZIN</t>
  </si>
  <si>
    <t>DZDS 100/B  PODPĚRA NA STĚNU  PONOREM POZINKOVÁNO</t>
  </si>
  <si>
    <t>DZS/B  SPOJKA  PONOREM POZINKOVÁNO</t>
  </si>
  <si>
    <t>vedení FeZn 30/4 (0,96kg/m)</t>
  </si>
  <si>
    <t>vedení FeZn pr.10mm(0,63kg/m)</t>
  </si>
  <si>
    <t>svorka pásku zemnící SR2b 4šrouby FeZn</t>
  </si>
  <si>
    <t>svorka pásku drátu zemnící SR3a 2šrouby FeZn</t>
  </si>
  <si>
    <t>drát AlMgSi pr.8mm polotvrdý 0,135kg/m</t>
  </si>
  <si>
    <t>jímací tyč hladká JR1,5 AlMgSi pr.19/1500mm</t>
  </si>
  <si>
    <t>ochranná stříška jímače OSH FeZn horní</t>
  </si>
  <si>
    <t>ochranná stříška jímače OSD FeZn dolní</t>
  </si>
  <si>
    <t>svorka k jímači/zkuš SJ1/SZ 16/8mm 2šrou Al 221330</t>
  </si>
  <si>
    <t>podpěra vedení na hřebenáče PV AlMgSi</t>
  </si>
  <si>
    <t>podpěra vedení do zdiva hmoždi PV AlMgSi</t>
  </si>
  <si>
    <t>svorka univerzální SU Al</t>
  </si>
  <si>
    <t>svorka na okapní žlab SO 1šroub Al</t>
  </si>
  <si>
    <t>svorka zkušební SZ 2šrouby Al litá</t>
  </si>
  <si>
    <t>ochranná trubka svodu OT délka 1,7m</t>
  </si>
  <si>
    <t>označovací štítek zemního svodu</t>
  </si>
  <si>
    <t>roura korugovaná FLEX  pr.50/41mm</t>
  </si>
  <si>
    <t>hydrostat</t>
  </si>
  <si>
    <t>zástrčka nástěnná 4pól/32A/400V/IP44 pro diesel</t>
  </si>
  <si>
    <t>Materiál zemní+stavební</t>
  </si>
  <si>
    <t>asfalt 80</t>
  </si>
  <si>
    <t>kg</t>
  </si>
  <si>
    <t>MZ</t>
  </si>
  <si>
    <t>štěrkopísek 0-16mm</t>
  </si>
  <si>
    <t>písek kopaný 0-2mm</t>
  </si>
  <si>
    <t>krycí deska plastová 50/15/1,2cm</t>
  </si>
  <si>
    <t>výstražná fólie šířka 0,2m</t>
  </si>
  <si>
    <t>Elektromontáže</t>
  </si>
  <si>
    <t>CE</t>
  </si>
  <si>
    <t>patrona nožové pojistky do 630A</t>
  </si>
  <si>
    <t>kabelová skříň plast SPP0-SPP9 /osazení bez ukonč.</t>
  </si>
  <si>
    <t>pilíř plast 1-dílný pro kabelovou skříň</t>
  </si>
  <si>
    <t>svítidlo zářivkové průmyslové stropní/1 zdroj</t>
  </si>
  <si>
    <t>přepínač nástěnný od IP.2 vč.zapojení sériový/ř.5</t>
  </si>
  <si>
    <t>zásuvka nástěnná od IP.2 vč.zapojení 2P+Z</t>
  </si>
  <si>
    <t>zásuvka/přívodka průmyslová vč.zapojení 3P+N+Z/16A</t>
  </si>
  <si>
    <t>termostat prostorový</t>
  </si>
  <si>
    <t>přímotopný konvektor</t>
  </si>
  <si>
    <t>vodič Cu(-CY,CYA) pevně uložený do 1x35</t>
  </si>
  <si>
    <t>kabel(-CYKY) pevně ulož.do 5x10/12x4/19x2,5/24x1,5</t>
  </si>
  <si>
    <t>kabel(-CYKY) volně uložený do 5x6/7x4/12x1,5</t>
  </si>
  <si>
    <t>vodič Cu(-CY,CYA) volně uložený do 1x35</t>
  </si>
  <si>
    <t>kabel(-CYKY) pevně uložený do 3x6/4x4/7x2,5</t>
  </si>
  <si>
    <t>kabel NCEY/JYTY pevně uložený do 19x1</t>
  </si>
  <si>
    <t>krabice plast pro P rozvod vč.zapojení 8111</t>
  </si>
  <si>
    <t>trubka plast tuhá pevně uložená do průměru 16</t>
  </si>
  <si>
    <t>ukončení na svorkovnici vodič do 16mm2</t>
  </si>
  <si>
    <t>kabelový rošt do š.40cm</t>
  </si>
  <si>
    <t>stojina nebo závěs s výložníky zesílené provedení</t>
  </si>
  <si>
    <t>uzemňov.vedení v zemi úplná mtž FeZn do 120mm2</t>
  </si>
  <si>
    <t>uzemňov.vedení v zemi úplná mtž FeZn pr.8-10mm</t>
  </si>
  <si>
    <t>ochrana zemní svorky asfaltovým nátěrem</t>
  </si>
  <si>
    <t>svod vč.podpěr drát do pr.10mm</t>
  </si>
  <si>
    <t>jímací tyč do 3m montáž na hřeben</t>
  </si>
  <si>
    <t>svorka hromosvodová do 2 šroubů</t>
  </si>
  <si>
    <t>ochranný úhelník nebo trubka/ držáky do zdiva</t>
  </si>
  <si>
    <t>označení svodu štítkem</t>
  </si>
  <si>
    <t>trubka plast volně uložená do pr.50mm</t>
  </si>
  <si>
    <t>montáž EZS</t>
  </si>
  <si>
    <t>ventilátor</t>
  </si>
  <si>
    <t>zásuvka/přívodka průmyslová vč.zapojení 3P+Z/32A</t>
  </si>
  <si>
    <t>ultrazvukový měřič hladiny</t>
  </si>
  <si>
    <t>hydrostatický měřič hladiny</t>
  </si>
  <si>
    <t>plovák</t>
  </si>
  <si>
    <t>hlídač zaplavení</t>
  </si>
  <si>
    <t>výkop kabel.rýhy šířka 50/hloubka 100cm tz.4/ko1.2</t>
  </si>
  <si>
    <t>CZ</t>
  </si>
  <si>
    <t>kabel.lože písek 2x10cm plast desky 50/15 na 15cm</t>
  </si>
  <si>
    <t>výstražná fólie šířka do 30cm</t>
  </si>
  <si>
    <t>odvoz zeminy do 10km vč.poplatku za skládku</t>
  </si>
  <si>
    <t>provizorní úprava terénu třída zeminy 4</t>
  </si>
  <si>
    <t>podklad nebo zához štěrkopískem</t>
  </si>
  <si>
    <t>poplatek za recyklaci svítidla</t>
  </si>
  <si>
    <t>ON</t>
  </si>
  <si>
    <t>Ochranné a pracovní pomůcky</t>
  </si>
  <si>
    <t>držák pojistek D1PH</t>
  </si>
  <si>
    <t>OP</t>
  </si>
  <si>
    <t>cena/mj.</t>
  </si>
  <si>
    <t>Rozpis rozvaděče R-vod</t>
  </si>
  <si>
    <t>skříň plast 1200x600x350 IP66 neprůhl</t>
  </si>
  <si>
    <t>montážní plech FeZn tl.2mm velikost 64</t>
  </si>
  <si>
    <t>montážní rám lištový velikost 64</t>
  </si>
  <si>
    <t>krycí deska s výřezy velikost 64</t>
  </si>
  <si>
    <t>lišta pro svorkovnice A64</t>
  </si>
  <si>
    <t>sběrnice hřebenová S3L-160-10mm2 3x3vývod kolíky</t>
  </si>
  <si>
    <t>vodič do CYY 4</t>
  </si>
  <si>
    <t>vývodka ucpávková do 21   IP65 vč.matky</t>
  </si>
  <si>
    <t>vývodka ucpávková do 16   IP65 vč.matky</t>
  </si>
  <si>
    <t>kanál propoj bezhalogen 37x25mm +víko</t>
  </si>
  <si>
    <t>svorka univ UTB 16 modrá /šedá, žluto-zelená/</t>
  </si>
  <si>
    <t>svorka řadová RSA do 4 A šroubová</t>
  </si>
  <si>
    <t>přepínač síť-diesel 40A/AC250V/3pol na lištu</t>
  </si>
  <si>
    <t>odp poj OPVP14-3 Ie 63 A, Ue AC 690 V / DC 440 V,</t>
  </si>
  <si>
    <t>pojistková patrona válcová PV14(6-50A)gG</t>
  </si>
  <si>
    <t>FLP-B+C MAXI VS/3  SPD typ1 a typ2 svodič bleskový</t>
  </si>
  <si>
    <t>zásuvka na DIN 1pól/16A/250V</t>
  </si>
  <si>
    <t>odp poj OPVP10-3 Ie 32 A, Ue 690 V / DC 440 V, pro</t>
  </si>
  <si>
    <t>pojistková patrona válcová PV10(2-4A)gG</t>
  </si>
  <si>
    <t>jistič LTN-10B-1 1pól/ch.B/ 10A/10kA</t>
  </si>
  <si>
    <t>poj odp OPVF10-1 Ie 32 A, Ue 1000 V d.c., pro válc</t>
  </si>
  <si>
    <t>pojistková patrona válcová PV10(6-25A)gG</t>
  </si>
  <si>
    <t>proud chránič+jistič 2p/1+N OLI-10B-N1-030AC</t>
  </si>
  <si>
    <t>proud chránič+jistič 2p/1+N OLI-16B-N1-030AC</t>
  </si>
  <si>
    <t>jistič LTN-16C-3 3pól/ch.C/ 16A/10kA</t>
  </si>
  <si>
    <t>proud chránič 4pol LFN-25-4-030AC 10kA</t>
  </si>
  <si>
    <t>motorový spouštěč 3pól 1-1.6A</t>
  </si>
  <si>
    <t>pomocný spínač PS-SM B11 spouštěče SM</t>
  </si>
  <si>
    <t>stykač 4pól RSI-40-40/4Z/40A na lištu</t>
  </si>
  <si>
    <t>stykač 2pól RSI-20-20/2Z/20A na lištu</t>
  </si>
  <si>
    <t>ovladač XB5AD33 pr22/IP65/2Zap otočný/3pozice</t>
  </si>
  <si>
    <t>svodič bleskových proudů T3 s vf.filtrem</t>
  </si>
  <si>
    <t>hlídač fází</t>
  </si>
  <si>
    <t>podružný materiál</t>
  </si>
  <si>
    <t>montáž rozvaděče</t>
  </si>
  <si>
    <t>revize rozvaděče</t>
  </si>
  <si>
    <t>signálka XB5AVM. pr22/IP65/LED 230-240Vstř</t>
  </si>
  <si>
    <t>Vedlejší a ostatní rozpočtové náklady stavby</t>
  </si>
  <si>
    <t xml:space="preserve">Příprava a zařízení staveniště </t>
  </si>
  <si>
    <t>Kč bez DPH</t>
  </si>
  <si>
    <t>Zřízení zařízení staveniště pro stavební část a jeho likvidace</t>
  </si>
  <si>
    <t>Uvedení vozovek a obslužných a skladových ploch dotčených výstavbou do  původního stavu.</t>
  </si>
  <si>
    <t xml:space="preserve">Dopravní značení v průběhu celé výstavby </t>
  </si>
  <si>
    <t>Ostatní náklady jinde neuvedené</t>
  </si>
  <si>
    <t>Geodetické práce před výstavbou</t>
  </si>
  <si>
    <t xml:space="preserve">Náklady na technika BOZP dle zákona č. 309/2006 Sb. </t>
  </si>
  <si>
    <t>Předání a převzetí díla</t>
  </si>
  <si>
    <t>Vybavení nových provozů hasícími přístroji v souladu s Požárně bezpečnostním řešením stavby, pokud nejsou uvedeny v jiných částech vsoupisu prací.</t>
  </si>
  <si>
    <t>Zajištění návodů pro obsluhu a údržbu jednotlivých zařízení i stavby jako celku v českém jazyce</t>
  </si>
  <si>
    <t>Ostatní rozpočtové náklady související s předáním a převzetím díla</t>
  </si>
  <si>
    <t xml:space="preserve">Vypracování  Dokumentace skutečného provedení a to 4x v listinné  podobě a 1x na CD nebo DVD nosiči v digitální needitovatelná formě (soubory ve formátu pdf). </t>
  </si>
  <si>
    <t>Geodetické práce po výstavbě - zaměření skutečného stavu</t>
  </si>
  <si>
    <t>Vyhotovení geometrického plánu - ve 3 vyhotoveních v listinné a 1 na CD nosiči v digitální formě předepsaného formátu;</t>
  </si>
  <si>
    <t xml:space="preserve">Vypracování provozního řádu pro zkušební / trvalý provoz </t>
  </si>
  <si>
    <t>Náklady spojené s kolaudačním řízením stavby, se zajištěním a vypracováním dokladů ke kolaudačním souhlasům , a to plně v souladu s požadavky stavebníka</t>
  </si>
  <si>
    <t>Celkem všechny VRN a ORN</t>
  </si>
  <si>
    <t>REKAPITULACE INVESTIČNÍ NÁKLADŮ STAVBY</t>
  </si>
  <si>
    <t>Cena bez DPH (Kč)</t>
  </si>
  <si>
    <t>Stavební objekty</t>
  </si>
  <si>
    <t>SO 01 - Vodojem a vstupní komora s úpravnou vody</t>
  </si>
  <si>
    <t>SO 02 - Vrtaná studna a manipulační šachta</t>
  </si>
  <si>
    <t>SO 02 - Propojovací potrubí</t>
  </si>
  <si>
    <t>SO 03 - Zpevněné a nezpevněné plochy, oplocení</t>
  </si>
  <si>
    <t>Strojně technologická část</t>
  </si>
  <si>
    <t>Elektroinstalace a MaR</t>
  </si>
  <si>
    <t>SO a PS celkem</t>
  </si>
  <si>
    <t>ORN, VRN</t>
  </si>
  <si>
    <t>ČOV CELKEM BEZ DPH</t>
  </si>
  <si>
    <t>DPH 21%</t>
  </si>
  <si>
    <t>ČOV CELKEM VČ. DPH</t>
  </si>
  <si>
    <t>Dodavatelská dokumentace stavby (výrobně dílenská dokumentace)</t>
  </si>
  <si>
    <t>23 - 25</t>
  </si>
  <si>
    <t>1   - 25</t>
  </si>
  <si>
    <t>Návod na vyplnění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</si>
  <si>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</si>
  <si>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Uchazeč:</t>
  </si>
  <si>
    <t>Vyplň údaj</t>
  </si>
  <si>
    <t>Čerpadlo do vrtu
Q=0,2 l/s , H=42 m
Motor 0,37 kW/, 1,1A ot. motoru  2870 rpm,  400V
hmotnost čerpadlo 3kg, motor+kabel 16 kg
kabel 50 m
připojení závit Rp 5/4"/PN16
mat provedení:
sací těleso CrNi ocel 1.4301, těleso článku CrNi ocel 1.4301
sací síto CrNi ocel 1.4301, hřídel čerpadla CrNi ocel 1.4301
pravotočivé obežné kolo CrNi ocel 1.4301
připojovací hrdla CrNiMo-ocel 1.4404
těleso ventilu CrNi ocel 1.4301, stator CrNi ocel 1.4301
Hřídel motoru CrNi ocel 1.4305, kabel motoru CU-pryž</t>
  </si>
  <si>
    <r>
      <t>Automatická tlaková stanice s frekvenčním měničem
Q=14-2 m</t>
    </r>
    <r>
      <rPr>
        <sz val="12"/>
        <rFont val="Calibri"/>
        <family val="2"/>
        <charset val="238"/>
      </rPr>
      <t>³</t>
    </r>
    <r>
      <rPr>
        <sz val="12"/>
        <rFont val="Arial CE"/>
        <charset val="238"/>
      </rPr>
      <t>/h ,H=50 m, In= 2x3,1A, dosažitelný tlak 6,8 bar
P2=2x1,1 kW, 400V,  hmotnost 82 kg
sání 2",výtlak 2"
Sací a výtlačné potrubí z nerezové oceli AISI 304
- na výtlaku každého čerpadla kulový ventil
- na sání každého čerpadla kulový ventil a zpětná klapka
- 2 zaslepovací víčka pro sací a výtlačné potrubí z nerezové oceli AISI 304, na výtlačném potrubí kontrolní manometr s obslužným ventilem, 1 řídicí jednotka a tl. nádoba 8l,  1 ochranný rozvaděč pro tlakové stanice se 2-3 čerpadly
materiálové provedení čerpala:
Technopolymerové základové těleso se sacím a výtlačným hrdlem s kovovými závitovými vložkami v provedení IN-LINE  s vypouštěním. Zcela nekorodující hydraulická část: technopolymerová oběžná kola, difuzory a tělesa difuzorů; sací kroužky, opláštění čerpadla a stěna ucpávky z nerezové oceli AISI 304. Uhlík-keramická mechanická ucpávka těsní hnací hřídel z nerezové oceli AISI 303</t>
    </r>
  </si>
  <si>
    <t>Jádrové vrtání potrubních prostupů JV5
Materilál: železobeton
Rozměr: průměr vývrtu 150 mm
hloubka : 250mm - 1x
              280mm - 3x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</si>
</sst>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\ _K_č_-;\-* #,##0\ _K_č_-;_-* &quot;-&quot;\ _K_č_-;_-@_-"/>
    <numFmt numFmtId="165" formatCode="#,##0.00%"/>
    <numFmt numFmtId="166" formatCode="dd\.mm\.yyyy"/>
    <numFmt numFmtId="167" formatCode="#,##0.00000"/>
    <numFmt numFmtId="168" formatCode="#,##0.000"/>
    <numFmt numFmtId="169" formatCode="#\ ###\ ##0;#\ ###\ ##0;"/>
    <numFmt numFmtId="170" formatCode="##\ ###\ ##0;##\ ###\ ##0;"/>
    <numFmt numFmtId="171" formatCode="#,##0.00\ &quot;Kč&quot;"/>
    <numFmt numFmtId="172" formatCode="000000000"/>
    <numFmt numFmtId="173" formatCode="#\ ###\ ###"/>
    <numFmt numFmtId="174" formatCode="0.000;0.000;"/>
    <numFmt numFmtId="175" formatCode="0.00;0.00;"/>
    <numFmt numFmtId="176" formatCode="#,##0.00_ ;\-#,##0.00\ "/>
    <numFmt numFmtId="177" formatCode="_-* #,##0\ _K_č_-;\-* #,##0\ _K_č_-;_-* &quot;-&quot;??\ _K_č_-;_-@_-"/>
  </numFmts>
  <fonts count="78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sz val="7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i/>
      <sz val="7"/>
      <color rgb="FF969696"/>
      <name val="Arial CE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8"/>
      <name val="Arial CE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b/>
      <sz val="8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name val="Arial CE"/>
      <family val="2"/>
      <charset val="238"/>
    </font>
    <font>
      <sz val="8"/>
      <name val="Arial CE"/>
      <family val="2"/>
    </font>
    <font>
      <sz val="10"/>
      <name val="Arial CE"/>
      <charset val="238"/>
    </font>
    <font>
      <b/>
      <sz val="12"/>
      <name val="Arial CE"/>
      <charset val="238"/>
    </font>
    <font>
      <b/>
      <sz val="12"/>
      <name val="Arial Narrow"/>
      <family val="2"/>
      <charset val="238"/>
    </font>
    <font>
      <sz val="12"/>
      <name val="Arial CE"/>
      <charset val="238"/>
    </font>
    <font>
      <b/>
      <sz val="20"/>
      <color rgb="FFFF0000"/>
      <name val="Arial CE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8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8"/>
      <name val="Arial Narrow"/>
      <family val="2"/>
      <charset val="238"/>
    </font>
    <font>
      <b/>
      <i/>
      <sz val="11"/>
      <name val="Arial Narrow"/>
      <family val="2"/>
      <charset val="238"/>
    </font>
    <font>
      <b/>
      <i/>
      <sz val="14"/>
      <name val="Arial Narrow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9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6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0" fontId="49" fillId="0" borderId="1"/>
  </cellStyleXfs>
  <cellXfs count="6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4" borderId="9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7" fontId="18" fillId="0" borderId="0" xfId="0" applyNumberFormat="1" applyFont="1" applyBorder="1" applyAlignment="1">
      <alignment vertical="center"/>
    </xf>
    <xf numFmtId="4" fontId="18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5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7" fontId="27" fillId="0" borderId="0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167" fontId="27" fillId="0" borderId="21" xfId="0" applyNumberFormat="1" applyFont="1" applyBorder="1" applyAlignment="1">
      <alignment vertical="center"/>
    </xf>
    <xf numFmtId="4" fontId="27" fillId="0" borderId="22" xfId="0" applyNumberFormat="1" applyFont="1" applyBorder="1" applyAlignment="1">
      <alignment vertical="center"/>
    </xf>
    <xf numFmtId="0" fontId="0" fillId="0" borderId="0" xfId="0" applyProtection="1"/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49" fillId="0" borderId="0" xfId="0" applyFont="1" applyProtection="1">
      <protection hidden="1"/>
    </xf>
    <xf numFmtId="0" fontId="49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50" fillId="0" borderId="0" xfId="0" applyFont="1" applyProtection="1">
      <protection hidden="1"/>
    </xf>
    <xf numFmtId="0" fontId="51" fillId="0" borderId="0" xfId="0" applyFont="1" applyAlignment="1">
      <alignment vertical="top" wrapText="1"/>
    </xf>
    <xf numFmtId="0" fontId="52" fillId="0" borderId="0" xfId="0" applyFont="1" applyAlignment="1" applyProtection="1">
      <alignment horizontal="center"/>
      <protection hidden="1"/>
    </xf>
    <xf numFmtId="0" fontId="53" fillId="0" borderId="0" xfId="0" applyFont="1" applyProtection="1">
      <protection hidden="1"/>
    </xf>
    <xf numFmtId="0" fontId="54" fillId="0" borderId="0" xfId="0" applyFont="1" applyProtection="1">
      <protection hidden="1"/>
    </xf>
    <xf numFmtId="3" fontId="51" fillId="0" borderId="32" xfId="0" applyNumberFormat="1" applyFont="1" applyBorder="1" applyAlignment="1" applyProtection="1">
      <alignment horizontal="center" vertical="top" wrapText="1"/>
      <protection hidden="1"/>
    </xf>
    <xf numFmtId="3" fontId="51" fillId="0" borderId="33" xfId="0" applyNumberFormat="1" applyFont="1" applyBorder="1" applyAlignment="1" applyProtection="1">
      <alignment horizontal="center" vertical="top" wrapText="1" shrinkToFit="1"/>
      <protection hidden="1"/>
    </xf>
    <xf numFmtId="0" fontId="51" fillId="0" borderId="34" xfId="0" applyFont="1" applyBorder="1" applyAlignment="1" applyProtection="1">
      <alignment horizontal="center" vertical="top"/>
      <protection hidden="1"/>
    </xf>
    <xf numFmtId="3" fontId="51" fillId="0" borderId="35" xfId="0" applyNumberFormat="1" applyFont="1" applyBorder="1" applyAlignment="1" applyProtection="1">
      <alignment horizontal="center" vertical="top" wrapText="1"/>
      <protection hidden="1"/>
    </xf>
    <xf numFmtId="3" fontId="51" fillId="0" borderId="36" xfId="0" applyNumberFormat="1" applyFont="1" applyBorder="1" applyAlignment="1" applyProtection="1">
      <alignment horizontal="center" vertical="top" wrapText="1"/>
      <protection hidden="1"/>
    </xf>
    <xf numFmtId="0" fontId="55" fillId="6" borderId="37" xfId="0" applyFont="1" applyFill="1" applyBorder="1" applyAlignment="1" applyProtection="1">
      <alignment horizontal="justify" vertical="top" wrapText="1"/>
      <protection hidden="1"/>
    </xf>
    <xf numFmtId="3" fontId="55" fillId="6" borderId="38" xfId="0" applyNumberFormat="1" applyFont="1" applyFill="1" applyBorder="1" applyAlignment="1" applyProtection="1">
      <alignment horizontal="center" vertical="top" wrapText="1"/>
      <protection hidden="1"/>
    </xf>
    <xf numFmtId="0" fontId="55" fillId="6" borderId="39" xfId="0" applyFont="1" applyFill="1" applyBorder="1" applyAlignment="1" applyProtection="1">
      <alignment horizontal="left" vertical="top" wrapText="1"/>
      <protection hidden="1"/>
    </xf>
    <xf numFmtId="0" fontId="56" fillId="6" borderId="40" xfId="0" applyFont="1" applyFill="1" applyBorder="1" applyAlignment="1" applyProtection="1">
      <alignment horizontal="center" vertical="top" wrapText="1"/>
      <protection hidden="1"/>
    </xf>
    <xf numFmtId="0" fontId="56" fillId="6" borderId="39" xfId="0" applyFont="1" applyFill="1" applyBorder="1" applyAlignment="1" applyProtection="1">
      <alignment horizontal="center" vertical="top" wrapText="1"/>
      <protection hidden="1"/>
    </xf>
    <xf numFmtId="3" fontId="55" fillId="6" borderId="41" xfId="0" applyNumberFormat="1" applyFont="1" applyFill="1" applyBorder="1" applyAlignment="1" applyProtection="1">
      <alignment horizontal="center" vertical="top" wrapText="1"/>
      <protection hidden="1"/>
    </xf>
    <xf numFmtId="0" fontId="57" fillId="0" borderId="37" xfId="0" applyFont="1" applyBorder="1" applyAlignment="1" applyProtection="1">
      <alignment horizontal="center" vertical="top" wrapText="1"/>
      <protection hidden="1"/>
    </xf>
    <xf numFmtId="3" fontId="56" fillId="0" borderId="39" xfId="0" applyNumberFormat="1" applyFont="1" applyBorder="1" applyAlignment="1" applyProtection="1">
      <alignment horizontal="center" vertical="top" wrapText="1"/>
      <protection hidden="1"/>
    </xf>
    <xf numFmtId="0" fontId="52" fillId="0" borderId="39" xfId="0" applyFont="1" applyBorder="1" applyAlignment="1" applyProtection="1">
      <alignment horizontal="left" vertical="top" wrapText="1"/>
      <protection hidden="1"/>
    </xf>
    <xf numFmtId="0" fontId="56" fillId="0" borderId="40" xfId="0" applyFont="1" applyBorder="1" applyAlignment="1" applyProtection="1">
      <alignment horizontal="center" vertical="top" wrapText="1"/>
      <protection hidden="1"/>
    </xf>
    <xf numFmtId="0" fontId="56" fillId="0" borderId="39" xfId="0" applyFont="1" applyBorder="1" applyAlignment="1" applyProtection="1">
      <alignment horizontal="center" vertical="top" wrapText="1"/>
      <protection hidden="1"/>
    </xf>
    <xf numFmtId="3" fontId="56" fillId="0" borderId="38" xfId="0" applyNumberFormat="1" applyFont="1" applyBorder="1" applyAlignment="1" applyProtection="1">
      <alignment horizontal="center" vertical="top" wrapText="1"/>
      <protection hidden="1"/>
    </xf>
    <xf numFmtId="3" fontId="56" fillId="0" borderId="4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wrapText="1"/>
      <protection hidden="1"/>
    </xf>
    <xf numFmtId="11" fontId="52" fillId="0" borderId="39" xfId="3" applyNumberFormat="1" applyFont="1" applyBorder="1" applyAlignment="1">
      <alignment horizontal="left" vertical="top" wrapText="1"/>
    </xf>
    <xf numFmtId="3" fontId="55" fillId="0" borderId="39" xfId="0" applyNumberFormat="1" applyFont="1" applyBorder="1" applyAlignment="1" applyProtection="1">
      <alignment horizontal="center" vertical="top" wrapText="1"/>
      <protection hidden="1"/>
    </xf>
    <xf numFmtId="3" fontId="55" fillId="0" borderId="41" xfId="0" applyNumberFormat="1" applyFont="1" applyBorder="1" applyAlignment="1" applyProtection="1">
      <alignment horizontal="center" vertical="top" wrapText="1"/>
      <protection hidden="1"/>
    </xf>
    <xf numFmtId="0" fontId="55" fillId="6" borderId="39" xfId="0" applyFont="1" applyFill="1" applyBorder="1" applyAlignment="1" applyProtection="1">
      <alignment horizontal="justify" vertical="top" wrapText="1"/>
      <protection hidden="1"/>
    </xf>
    <xf numFmtId="0" fontId="56" fillId="0" borderId="37" xfId="0" applyFont="1" applyBorder="1" applyAlignment="1" applyProtection="1">
      <alignment horizontal="center" vertical="top" wrapText="1"/>
      <protection hidden="1"/>
    </xf>
    <xf numFmtId="3" fontId="0" fillId="0" borderId="0" xfId="0" applyNumberFormat="1" applyProtection="1">
      <protection hidden="1"/>
    </xf>
    <xf numFmtId="0" fontId="55" fillId="6" borderId="37" xfId="0" applyFont="1" applyFill="1" applyBorder="1" applyAlignment="1" applyProtection="1">
      <alignment horizontal="center" vertical="top" wrapText="1"/>
      <protection hidden="1"/>
    </xf>
    <xf numFmtId="0" fontId="59" fillId="6" borderId="42" xfId="0" applyFont="1" applyFill="1" applyBorder="1" applyAlignment="1" applyProtection="1">
      <alignment horizontal="justify" vertical="top" wrapText="1"/>
      <protection hidden="1"/>
    </xf>
    <xf numFmtId="3" fontId="59" fillId="6" borderId="43" xfId="0" applyNumberFormat="1" applyFont="1" applyFill="1" applyBorder="1" applyAlignment="1" applyProtection="1">
      <alignment horizontal="center" vertical="top" wrapText="1"/>
      <protection hidden="1"/>
    </xf>
    <xf numFmtId="0" fontId="59" fillId="6" borderId="44" xfId="0" applyFont="1" applyFill="1" applyBorder="1" applyAlignment="1" applyProtection="1">
      <alignment horizontal="justify" vertical="top" wrapText="1"/>
      <protection hidden="1"/>
    </xf>
    <xf numFmtId="0" fontId="60" fillId="6" borderId="45" xfId="0" applyFont="1" applyFill="1" applyBorder="1" applyAlignment="1" applyProtection="1">
      <alignment horizontal="center" vertical="top" wrapText="1"/>
      <protection hidden="1"/>
    </xf>
    <xf numFmtId="0" fontId="60" fillId="6" borderId="44" xfId="0" applyFont="1" applyFill="1" applyBorder="1" applyAlignment="1" applyProtection="1">
      <alignment horizontal="center" vertical="top" wrapText="1"/>
      <protection hidden="1"/>
    </xf>
    <xf numFmtId="0" fontId="60" fillId="0" borderId="0" xfId="0" applyFont="1" applyProtection="1">
      <protection hidden="1"/>
    </xf>
    <xf numFmtId="3" fontId="60" fillId="0" borderId="0" xfId="0" applyNumberFormat="1" applyFont="1" applyProtection="1">
      <protection hidden="1"/>
    </xf>
    <xf numFmtId="0" fontId="49" fillId="0" borderId="46" xfId="0" applyFont="1" applyBorder="1" applyProtection="1">
      <protection hidden="1"/>
    </xf>
    <xf numFmtId="0" fontId="49" fillId="0" borderId="47" xfId="0" applyFont="1" applyBorder="1" applyProtection="1">
      <protection hidden="1"/>
    </xf>
    <xf numFmtId="0" fontId="51" fillId="0" borderId="47" xfId="0" applyFont="1" applyBorder="1" applyAlignment="1" applyProtection="1">
      <alignment horizontal="center" vertical="top"/>
      <protection hidden="1"/>
    </xf>
    <xf numFmtId="0" fontId="49" fillId="0" borderId="47" xfId="0" applyFont="1" applyBorder="1" applyAlignment="1" applyProtection="1">
      <alignment horizontal="center"/>
      <protection hidden="1"/>
    </xf>
    <xf numFmtId="0" fontId="49" fillId="0" borderId="48" xfId="0" applyFont="1" applyBorder="1" applyProtection="1">
      <protection hidden="1"/>
    </xf>
    <xf numFmtId="3" fontId="51" fillId="0" borderId="42" xfId="0" applyNumberFormat="1" applyFont="1" applyBorder="1" applyAlignment="1" applyProtection="1">
      <alignment horizontal="center" vertical="top" wrapText="1"/>
      <protection hidden="1"/>
    </xf>
    <xf numFmtId="3" fontId="51" fillId="0" borderId="43" xfId="0" applyNumberFormat="1" applyFont="1" applyBorder="1" applyAlignment="1" applyProtection="1">
      <alignment horizontal="center" vertical="top" wrapText="1" shrinkToFit="1"/>
      <protection hidden="1"/>
    </xf>
    <xf numFmtId="0" fontId="51" fillId="0" borderId="49" xfId="0" applyFont="1" applyBorder="1" applyAlignment="1" applyProtection="1">
      <alignment horizontal="center" vertical="top"/>
      <protection hidden="1"/>
    </xf>
    <xf numFmtId="3" fontId="51" fillId="0" borderId="50" xfId="0" applyNumberFormat="1" applyFont="1" applyBorder="1" applyAlignment="1" applyProtection="1">
      <alignment horizontal="center" vertical="top" wrapText="1"/>
      <protection hidden="1"/>
    </xf>
    <xf numFmtId="0" fontId="51" fillId="0" borderId="45" xfId="0" applyFont="1" applyBorder="1" applyAlignment="1" applyProtection="1">
      <alignment horizontal="center" vertical="top"/>
      <protection hidden="1"/>
    </xf>
    <xf numFmtId="3" fontId="51" fillId="0" borderId="49" xfId="0" applyNumberFormat="1" applyFont="1" applyBorder="1" applyAlignment="1" applyProtection="1">
      <alignment horizontal="center" vertical="top" wrapText="1"/>
      <protection hidden="1"/>
    </xf>
    <xf numFmtId="49" fontId="57" fillId="0" borderId="37" xfId="0" applyNumberFormat="1" applyFont="1" applyBorder="1" applyAlignment="1" applyProtection="1">
      <alignment horizontal="justify" vertical="top" wrapText="1"/>
      <protection hidden="1"/>
    </xf>
    <xf numFmtId="3" fontId="56" fillId="0" borderId="40" xfId="0" applyNumberFormat="1" applyFont="1" applyBorder="1" applyAlignment="1" applyProtection="1">
      <alignment horizontal="center" vertical="top" wrapText="1"/>
      <protection hidden="1"/>
    </xf>
    <xf numFmtId="0" fontId="55" fillId="0" borderId="38" xfId="0" applyFont="1" applyBorder="1" applyAlignment="1" applyProtection="1">
      <alignment horizontal="justify" vertical="top" wrapText="1"/>
      <protection hidden="1"/>
    </xf>
    <xf numFmtId="0" fontId="56" fillId="0" borderId="51" xfId="0" applyFont="1" applyBorder="1" applyAlignment="1" applyProtection="1">
      <alignment horizontal="center" vertical="top" wrapText="1"/>
      <protection hidden="1"/>
    </xf>
    <xf numFmtId="3" fontId="56" fillId="0" borderId="52" xfId="0" applyNumberFormat="1" applyFont="1" applyBorder="1" applyAlignment="1" applyProtection="1">
      <alignment horizontal="center" vertical="top" wrapText="1"/>
      <protection hidden="1"/>
    </xf>
    <xf numFmtId="49" fontId="57" fillId="0" borderId="42" xfId="0" applyNumberFormat="1" applyFont="1" applyBorder="1" applyAlignment="1" applyProtection="1">
      <alignment horizontal="justify" vertical="top" wrapText="1"/>
      <protection hidden="1"/>
    </xf>
    <xf numFmtId="3" fontId="59" fillId="0" borderId="45" xfId="0" applyNumberFormat="1" applyFont="1" applyBorder="1" applyAlignment="1" applyProtection="1">
      <alignment horizontal="center" vertical="top" wrapText="1"/>
      <protection hidden="1"/>
    </xf>
    <xf numFmtId="0" fontId="59" fillId="0" borderId="49" xfId="0" applyFont="1" applyBorder="1" applyAlignment="1" applyProtection="1">
      <alignment horizontal="justify" vertical="top" wrapText="1"/>
      <protection hidden="1"/>
    </xf>
    <xf numFmtId="0" fontId="60" fillId="0" borderId="50" xfId="0" applyFont="1" applyBorder="1" applyAlignment="1" applyProtection="1">
      <alignment horizontal="center" vertical="top" wrapText="1"/>
      <protection hidden="1"/>
    </xf>
    <xf numFmtId="0" fontId="60" fillId="0" borderId="45" xfId="0" applyFont="1" applyBorder="1" applyAlignment="1" applyProtection="1">
      <alignment horizontal="center" vertical="top" wrapText="1"/>
      <protection hidden="1"/>
    </xf>
    <xf numFmtId="3" fontId="59" fillId="0" borderId="53" xfId="0" applyNumberFormat="1" applyFont="1" applyBorder="1" applyAlignment="1" applyProtection="1">
      <alignment horizontal="center" vertical="top" wrapText="1"/>
      <protection hidden="1"/>
    </xf>
    <xf numFmtId="0" fontId="61" fillId="0" borderId="0" xfId="0" applyFont="1"/>
    <xf numFmtId="2" fontId="61" fillId="0" borderId="0" xfId="0" applyNumberFormat="1" applyFont="1"/>
    <xf numFmtId="169" fontId="61" fillId="0" borderId="0" xfId="0" applyNumberFormat="1" applyFont="1"/>
    <xf numFmtId="170" fontId="61" fillId="0" borderId="0" xfId="0" applyNumberFormat="1" applyFont="1"/>
    <xf numFmtId="0" fontId="62" fillId="0" borderId="0" xfId="0" applyFont="1"/>
    <xf numFmtId="0" fontId="63" fillId="0" borderId="0" xfId="0" quotePrefix="1" applyFont="1"/>
    <xf numFmtId="2" fontId="62" fillId="0" borderId="0" xfId="0" applyNumberFormat="1" applyFont="1"/>
    <xf numFmtId="169" fontId="62" fillId="0" borderId="0" xfId="0" applyNumberFormat="1" applyFont="1"/>
    <xf numFmtId="170" fontId="62" fillId="0" borderId="0" xfId="0" applyNumberFormat="1" applyFont="1"/>
    <xf numFmtId="0" fontId="64" fillId="6" borderId="54" xfId="0" applyFont="1" applyFill="1" applyBorder="1" applyAlignment="1">
      <alignment vertical="center"/>
    </xf>
    <xf numFmtId="0" fontId="64" fillId="6" borderId="55" xfId="0" applyFont="1" applyFill="1" applyBorder="1" applyAlignment="1">
      <alignment vertical="center"/>
    </xf>
    <xf numFmtId="2" fontId="64" fillId="6" borderId="55" xfId="0" applyNumberFormat="1" applyFont="1" applyFill="1" applyBorder="1" applyAlignment="1">
      <alignment vertical="center"/>
    </xf>
    <xf numFmtId="169" fontId="64" fillId="6" borderId="55" xfId="0" applyNumberFormat="1" applyFont="1" applyFill="1" applyBorder="1" applyAlignment="1">
      <alignment vertical="center"/>
    </xf>
    <xf numFmtId="170" fontId="64" fillId="6" borderId="56" xfId="0" applyNumberFormat="1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62" fillId="0" borderId="57" xfId="0" applyFont="1" applyBorder="1" applyAlignment="1">
      <alignment horizontal="right"/>
    </xf>
    <xf numFmtId="0" fontId="62" fillId="0" borderId="58" xfId="0" applyFont="1" applyBorder="1" applyAlignment="1">
      <alignment horizontal="right"/>
    </xf>
    <xf numFmtId="2" fontId="62" fillId="0" borderId="58" xfId="0" applyNumberFormat="1" applyFont="1" applyBorder="1" applyAlignment="1">
      <alignment horizontal="right"/>
    </xf>
    <xf numFmtId="169" fontId="62" fillId="0" borderId="58" xfId="0" applyNumberFormat="1" applyFont="1" applyBorder="1" applyAlignment="1">
      <alignment horizontal="right"/>
    </xf>
    <xf numFmtId="170" fontId="62" fillId="0" borderId="59" xfId="0" applyNumberFormat="1" applyFont="1" applyBorder="1" applyAlignment="1">
      <alignment horizontal="right"/>
    </xf>
    <xf numFmtId="0" fontId="62" fillId="0" borderId="60" xfId="0" applyFont="1" applyBorder="1"/>
    <xf numFmtId="49" fontId="62" fillId="0" borderId="61" xfId="0" applyNumberFormat="1" applyFont="1" applyBorder="1"/>
    <xf numFmtId="2" fontId="62" fillId="0" borderId="62" xfId="0" applyNumberFormat="1" applyFont="1" applyBorder="1"/>
    <xf numFmtId="171" fontId="62" fillId="0" borderId="62" xfId="0" applyNumberFormat="1" applyFont="1" applyBorder="1"/>
    <xf numFmtId="171" fontId="62" fillId="0" borderId="63" xfId="0" applyNumberFormat="1" applyFont="1" applyBorder="1"/>
    <xf numFmtId="0" fontId="62" fillId="0" borderId="64" xfId="0" applyFont="1" applyBorder="1"/>
    <xf numFmtId="49" fontId="62" fillId="0" borderId="65" xfId="0" applyNumberFormat="1" applyFont="1" applyBorder="1"/>
    <xf numFmtId="2" fontId="62" fillId="0" borderId="66" xfId="0" applyNumberFormat="1" applyFont="1" applyBorder="1"/>
    <xf numFmtId="171" fontId="62" fillId="0" borderId="66" xfId="0" applyNumberFormat="1" applyFont="1" applyBorder="1"/>
    <xf numFmtId="171" fontId="62" fillId="0" borderId="67" xfId="0" applyNumberFormat="1" applyFont="1" applyBorder="1"/>
    <xf numFmtId="0" fontId="62" fillId="6" borderId="54" xfId="0" applyFont="1" applyFill="1" applyBorder="1"/>
    <xf numFmtId="49" fontId="62" fillId="6" borderId="55" xfId="0" applyNumberFormat="1" applyFont="1" applyFill="1" applyBorder="1"/>
    <xf numFmtId="2" fontId="62" fillId="6" borderId="55" xfId="0" applyNumberFormat="1" applyFont="1" applyFill="1" applyBorder="1"/>
    <xf numFmtId="171" fontId="62" fillId="6" borderId="55" xfId="0" applyNumberFormat="1" applyFont="1" applyFill="1" applyBorder="1"/>
    <xf numFmtId="171" fontId="62" fillId="6" borderId="56" xfId="0" applyNumberFormat="1" applyFont="1" applyFill="1" applyBorder="1"/>
    <xf numFmtId="0" fontId="62" fillId="0" borderId="68" xfId="0" applyFont="1" applyBorder="1"/>
    <xf numFmtId="49" fontId="62" fillId="0" borderId="69" xfId="0" applyNumberFormat="1" applyFont="1" applyBorder="1"/>
    <xf numFmtId="2" fontId="62" fillId="0" borderId="70" xfId="0" applyNumberFormat="1" applyFont="1" applyBorder="1"/>
    <xf numFmtId="171" fontId="62" fillId="0" borderId="70" xfId="0" applyNumberFormat="1" applyFont="1" applyBorder="1"/>
    <xf numFmtId="171" fontId="62" fillId="0" borderId="71" xfId="0" applyNumberFormat="1" applyFont="1" applyBorder="1"/>
    <xf numFmtId="0" fontId="63" fillId="0" borderId="32" xfId="0" applyFont="1" applyBorder="1"/>
    <xf numFmtId="49" fontId="63" fillId="0" borderId="35" xfId="0" applyNumberFormat="1" applyFont="1" applyBorder="1"/>
    <xf numFmtId="2" fontId="63" fillId="0" borderId="35" xfId="0" applyNumberFormat="1" applyFont="1" applyBorder="1"/>
    <xf numFmtId="171" fontId="63" fillId="0" borderId="35" xfId="0" applyNumberFormat="1" applyFont="1" applyBorder="1"/>
    <xf numFmtId="171" fontId="63" fillId="0" borderId="72" xfId="0" applyNumberFormat="1" applyFont="1" applyBorder="1"/>
    <xf numFmtId="0" fontId="63" fillId="0" borderId="0" xfId="0" applyFont="1"/>
    <xf numFmtId="0" fontId="63" fillId="0" borderId="0" xfId="0" applyFont="1" applyAlignment="1">
      <alignment horizontal="center"/>
    </xf>
    <xf numFmtId="0" fontId="64" fillId="6" borderId="0" xfId="0" applyFont="1" applyFill="1" applyAlignment="1">
      <alignment vertical="center"/>
    </xf>
    <xf numFmtId="0" fontId="64" fillId="6" borderId="0" xfId="0" applyFont="1" applyFill="1" applyAlignment="1">
      <alignment horizontal="center" vertical="center"/>
    </xf>
    <xf numFmtId="0" fontId="61" fillId="0" borderId="57" xfId="0" applyFont="1" applyBorder="1"/>
    <xf numFmtId="172" fontId="61" fillId="0" borderId="58" xfId="0" applyNumberFormat="1" applyFont="1" applyBorder="1"/>
    <xf numFmtId="0" fontId="61" fillId="0" borderId="58" xfId="0" applyFont="1" applyBorder="1"/>
    <xf numFmtId="2" fontId="61" fillId="0" borderId="58" xfId="0" applyNumberFormat="1" applyFont="1" applyBorder="1"/>
    <xf numFmtId="173" fontId="61" fillId="0" borderId="58" xfId="0" applyNumberFormat="1" applyFont="1" applyBorder="1"/>
    <xf numFmtId="174" fontId="61" fillId="0" borderId="58" xfId="0" applyNumberFormat="1" applyFont="1" applyBorder="1"/>
    <xf numFmtId="175" fontId="61" fillId="0" borderId="59" xfId="0" applyNumberFormat="1" applyFont="1" applyBorder="1"/>
    <xf numFmtId="0" fontId="61" fillId="0" borderId="58" xfId="0" applyFont="1" applyBorder="1" applyAlignment="1">
      <alignment horizontal="center"/>
    </xf>
    <xf numFmtId="0" fontId="63" fillId="0" borderId="73" xfId="0" applyFont="1" applyBorder="1"/>
    <xf numFmtId="172" fontId="63" fillId="0" borderId="1" xfId="0" applyNumberFormat="1" applyFont="1" applyBorder="1"/>
    <xf numFmtId="0" fontId="63" fillId="0" borderId="1" xfId="0" applyFont="1" applyBorder="1"/>
    <xf numFmtId="2" fontId="63" fillId="0" borderId="1" xfId="0" applyNumberFormat="1" applyFont="1" applyBorder="1"/>
    <xf numFmtId="173" fontId="63" fillId="0" borderId="1" xfId="0" applyNumberFormat="1" applyFont="1" applyBorder="1"/>
    <xf numFmtId="174" fontId="63" fillId="0" borderId="1" xfId="0" applyNumberFormat="1" applyFont="1" applyBorder="1"/>
    <xf numFmtId="175" fontId="63" fillId="0" borderId="74" xfId="0" applyNumberFormat="1" applyFont="1" applyBorder="1"/>
    <xf numFmtId="0" fontId="61" fillId="0" borderId="60" xfId="0" applyFont="1" applyBorder="1"/>
    <xf numFmtId="172" fontId="61" fillId="0" borderId="62" xfId="0" applyNumberFormat="1" applyFont="1" applyBorder="1"/>
    <xf numFmtId="49" fontId="61" fillId="0" borderId="62" xfId="0" applyNumberFormat="1" applyFont="1" applyBorder="1"/>
    <xf numFmtId="2" fontId="61" fillId="0" borderId="62" xfId="0" applyNumberFormat="1" applyFont="1" applyBorder="1"/>
    <xf numFmtId="171" fontId="61" fillId="0" borderId="62" xfId="0" applyNumberFormat="1" applyFont="1" applyBorder="1"/>
    <xf numFmtId="174" fontId="61" fillId="0" borderId="62" xfId="0" applyNumberFormat="1" applyFont="1" applyBorder="1"/>
    <xf numFmtId="175" fontId="61" fillId="0" borderId="63" xfId="0" applyNumberFormat="1" applyFont="1" applyBorder="1"/>
    <xf numFmtId="49" fontId="61" fillId="0" borderId="62" xfId="0" applyNumberFormat="1" applyFont="1" applyBorder="1" applyAlignment="1">
      <alignment horizontal="center"/>
    </xf>
    <xf numFmtId="49" fontId="61" fillId="0" borderId="0" xfId="0" applyNumberFormat="1" applyFont="1"/>
    <xf numFmtId="174" fontId="61" fillId="0" borderId="39" xfId="0" applyNumberFormat="1" applyFont="1" applyBorder="1" applyAlignment="1" applyProtection="1">
      <alignment horizontal="left" vertical="top" wrapText="1"/>
      <protection hidden="1"/>
    </xf>
    <xf numFmtId="49" fontId="61" fillId="0" borderId="62" xfId="0" applyNumberFormat="1" applyFont="1" applyBorder="1" applyAlignment="1">
      <alignment wrapText="1"/>
    </xf>
    <xf numFmtId="0" fontId="61" fillId="0" borderId="75" xfId="0" applyFont="1" applyBorder="1"/>
    <xf numFmtId="172" fontId="61" fillId="0" borderId="76" xfId="0" applyNumberFormat="1" applyFont="1" applyBorder="1"/>
    <xf numFmtId="49" fontId="61" fillId="0" borderId="76" xfId="0" applyNumberFormat="1" applyFont="1" applyBorder="1"/>
    <xf numFmtId="2" fontId="61" fillId="0" borderId="76" xfId="0" applyNumberFormat="1" applyFont="1" applyBorder="1"/>
    <xf numFmtId="171" fontId="61" fillId="0" borderId="76" xfId="0" applyNumberFormat="1" applyFont="1" applyBorder="1"/>
    <xf numFmtId="174" fontId="61" fillId="0" borderId="76" xfId="0" applyNumberFormat="1" applyFont="1" applyBorder="1"/>
    <xf numFmtId="175" fontId="61" fillId="0" borderId="77" xfId="0" applyNumberFormat="1" applyFont="1" applyBorder="1"/>
    <xf numFmtId="49" fontId="61" fillId="0" borderId="76" xfId="0" applyNumberFormat="1" applyFont="1" applyBorder="1" applyAlignment="1">
      <alignment horizontal="center"/>
    </xf>
    <xf numFmtId="0" fontId="65" fillId="6" borderId="73" xfId="0" applyFont="1" applyFill="1" applyBorder="1"/>
    <xf numFmtId="172" fontId="65" fillId="6" borderId="1" xfId="0" applyNumberFormat="1" applyFont="1" applyFill="1" applyBorder="1"/>
    <xf numFmtId="49" fontId="65" fillId="6" borderId="1" xfId="0" applyNumberFormat="1" applyFont="1" applyFill="1" applyBorder="1"/>
    <xf numFmtId="2" fontId="65" fillId="6" borderId="1" xfId="0" applyNumberFormat="1" applyFont="1" applyFill="1" applyBorder="1"/>
    <xf numFmtId="171" fontId="65" fillId="6" borderId="1" xfId="0" applyNumberFormat="1" applyFont="1" applyFill="1" applyBorder="1"/>
    <xf numFmtId="174" fontId="65" fillId="6" borderId="1" xfId="0" applyNumberFormat="1" applyFont="1" applyFill="1" applyBorder="1"/>
    <xf numFmtId="175" fontId="65" fillId="6" borderId="74" xfId="0" applyNumberFormat="1" applyFont="1" applyFill="1" applyBorder="1"/>
    <xf numFmtId="49" fontId="65" fillId="6" borderId="1" xfId="0" applyNumberFormat="1" applyFont="1" applyFill="1" applyBorder="1" applyAlignment="1">
      <alignment horizontal="center"/>
    </xf>
    <xf numFmtId="0" fontId="65" fillId="0" borderId="0" xfId="0" applyFont="1"/>
    <xf numFmtId="49" fontId="65" fillId="0" borderId="0" xfId="0" applyNumberFormat="1" applyFont="1"/>
    <xf numFmtId="0" fontId="63" fillId="0" borderId="78" xfId="0" applyFont="1" applyBorder="1"/>
    <xf numFmtId="172" fontId="63" fillId="0" borderId="69" xfId="0" applyNumberFormat="1" applyFont="1" applyBorder="1"/>
    <xf numFmtId="49" fontId="63" fillId="0" borderId="69" xfId="0" applyNumberFormat="1" applyFont="1" applyBorder="1"/>
    <xf numFmtId="2" fontId="63" fillId="0" borderId="69" xfId="0" applyNumberFormat="1" applyFont="1" applyBorder="1"/>
    <xf numFmtId="171" fontId="63" fillId="0" borderId="69" xfId="0" applyNumberFormat="1" applyFont="1" applyBorder="1"/>
    <xf numFmtId="174" fontId="63" fillId="0" borderId="69" xfId="0" applyNumberFormat="1" applyFont="1" applyBorder="1"/>
    <xf numFmtId="175" fontId="63" fillId="0" borderId="79" xfId="0" applyNumberFormat="1" applyFont="1" applyBorder="1"/>
    <xf numFmtId="49" fontId="63" fillId="0" borderId="69" xfId="0" applyNumberFormat="1" applyFont="1" applyBorder="1" applyAlignment="1">
      <alignment horizontal="center"/>
    </xf>
    <xf numFmtId="49" fontId="63" fillId="0" borderId="0" xfId="0" applyNumberFormat="1" applyFont="1"/>
    <xf numFmtId="0" fontId="65" fillId="6" borderId="80" xfId="0" applyFont="1" applyFill="1" applyBorder="1"/>
    <xf numFmtId="172" fontId="65" fillId="6" borderId="81" xfId="0" applyNumberFormat="1" applyFont="1" applyFill="1" applyBorder="1"/>
    <xf numFmtId="0" fontId="65" fillId="6" borderId="81" xfId="0" applyFont="1" applyFill="1" applyBorder="1"/>
    <xf numFmtId="2" fontId="65" fillId="6" borderId="81" xfId="0" applyNumberFormat="1" applyFont="1" applyFill="1" applyBorder="1"/>
    <xf numFmtId="171" fontId="65" fillId="6" borderId="81" xfId="0" applyNumberFormat="1" applyFont="1" applyFill="1" applyBorder="1"/>
    <xf numFmtId="174" fontId="65" fillId="6" borderId="81" xfId="0" applyNumberFormat="1" applyFont="1" applyFill="1" applyBorder="1"/>
    <xf numFmtId="175" fontId="65" fillId="6" borderId="82" xfId="0" applyNumberFormat="1" applyFont="1" applyFill="1" applyBorder="1"/>
    <xf numFmtId="0" fontId="65" fillId="6" borderId="0" xfId="0" applyFont="1" applyFill="1" applyAlignment="1">
      <alignment horizontal="center"/>
    </xf>
    <xf numFmtId="172" fontId="61" fillId="0" borderId="0" xfId="0" applyNumberFormat="1" applyFont="1"/>
    <xf numFmtId="171" fontId="61" fillId="0" borderId="0" xfId="0" applyNumberFormat="1" applyFont="1"/>
    <xf numFmtId="174" fontId="61" fillId="0" borderId="0" xfId="0" applyNumberFormat="1" applyFont="1"/>
    <xf numFmtId="175" fontId="61" fillId="0" borderId="0" xfId="0" applyNumberFormat="1" applyFont="1"/>
    <xf numFmtId="0" fontId="61" fillId="0" borderId="0" xfId="0" applyFont="1" applyAlignment="1">
      <alignment horizontal="center"/>
    </xf>
    <xf numFmtId="175" fontId="61" fillId="0" borderId="58" xfId="0" applyNumberFormat="1" applyFont="1" applyBorder="1"/>
    <xf numFmtId="0" fontId="63" fillId="0" borderId="54" xfId="0" applyFont="1" applyBorder="1"/>
    <xf numFmtId="172" fontId="63" fillId="0" borderId="55" xfId="0" applyNumberFormat="1" applyFont="1" applyBorder="1"/>
    <xf numFmtId="0" fontId="63" fillId="0" borderId="55" xfId="0" applyFont="1" applyBorder="1"/>
    <xf numFmtId="2" fontId="63" fillId="0" borderId="55" xfId="0" applyNumberFormat="1" applyFont="1" applyBorder="1"/>
    <xf numFmtId="173" fontId="63" fillId="0" borderId="55" xfId="0" applyNumberFormat="1" applyFont="1" applyBorder="1"/>
    <xf numFmtId="174" fontId="63" fillId="0" borderId="55" xfId="0" applyNumberFormat="1" applyFont="1" applyBorder="1"/>
    <xf numFmtId="175" fontId="63" fillId="0" borderId="56" xfId="0" applyNumberFormat="1" applyFont="1" applyBorder="1"/>
    <xf numFmtId="173" fontId="61" fillId="0" borderId="0" xfId="0" applyNumberFormat="1" applyFont="1"/>
    <xf numFmtId="3" fontId="67" fillId="0" borderId="1" xfId="0" applyNumberFormat="1" applyFont="1" applyBorder="1" applyAlignment="1">
      <alignment horizontal="right" wrapText="1"/>
    </xf>
    <xf numFmtId="3" fontId="67" fillId="0" borderId="1" xfId="0" applyNumberFormat="1" applyFont="1" applyBorder="1" applyAlignment="1">
      <alignment horizontal="right"/>
    </xf>
    <xf numFmtId="0" fontId="67" fillId="0" borderId="0" xfId="0" applyFont="1"/>
    <xf numFmtId="0" fontId="67" fillId="0" borderId="83" xfId="0" applyFont="1" applyBorder="1" applyAlignment="1">
      <alignment horizontal="center" wrapText="1"/>
    </xf>
    <xf numFmtId="49" fontId="68" fillId="0" borderId="84" xfId="0" applyNumberFormat="1" applyFont="1" applyBorder="1" applyAlignment="1">
      <alignment horizontal="left" wrapText="1"/>
    </xf>
    <xf numFmtId="164" fontId="69" fillId="0" borderId="85" xfId="0" applyNumberFormat="1" applyFont="1" applyBorder="1" applyAlignment="1">
      <alignment horizontal="right" wrapText="1"/>
    </xf>
    <xf numFmtId="49" fontId="51" fillId="0" borderId="86" xfId="0" applyNumberFormat="1" applyFont="1" applyBorder="1" applyAlignment="1">
      <alignment horizontal="center" vertical="center" wrapText="1"/>
    </xf>
    <xf numFmtId="49" fontId="51" fillId="0" borderId="39" xfId="0" applyNumberFormat="1" applyFont="1" applyBorder="1" applyAlignment="1">
      <alignment horizontal="left" vertical="center" wrapText="1"/>
    </xf>
    <xf numFmtId="164" fontId="51" fillId="0" borderId="41" xfId="0" applyNumberFormat="1" applyFont="1" applyBorder="1" applyAlignment="1">
      <alignment horizontal="center" vertical="center" wrapText="1"/>
    </xf>
    <xf numFmtId="3" fontId="67" fillId="0" borderId="0" xfId="0" applyNumberFormat="1" applyFont="1"/>
    <xf numFmtId="49" fontId="67" fillId="0" borderId="86" xfId="0" applyNumberFormat="1" applyFont="1" applyBorder="1" applyAlignment="1">
      <alignment horizontal="center" vertical="center" wrapText="1"/>
    </xf>
    <xf numFmtId="0" fontId="67" fillId="0" borderId="39" xfId="0" applyFont="1" applyBorder="1" applyAlignment="1">
      <alignment vertical="center" wrapText="1"/>
    </xf>
    <xf numFmtId="0" fontId="67" fillId="0" borderId="39" xfId="0" applyFont="1" applyBorder="1" applyAlignment="1">
      <alignment horizontal="justify" vertical="center" wrapText="1"/>
    </xf>
    <xf numFmtId="0" fontId="51" fillId="0" borderId="39" xfId="0" applyFont="1" applyBorder="1" applyAlignment="1">
      <alignment vertical="center" wrapText="1"/>
    </xf>
    <xf numFmtId="0" fontId="51" fillId="0" borderId="39" xfId="0" applyFont="1" applyBorder="1" applyAlignment="1">
      <alignment horizontal="left" vertical="center" wrapText="1"/>
    </xf>
    <xf numFmtId="164" fontId="51" fillId="0" borderId="41" xfId="0" applyNumberFormat="1" applyFont="1" applyBorder="1" applyAlignment="1">
      <alignment horizontal="right" vertical="center" wrapText="1"/>
    </xf>
    <xf numFmtId="0" fontId="51" fillId="0" borderId="87" xfId="0" applyFont="1" applyBorder="1" applyAlignment="1">
      <alignment horizontal="left" vertical="center" wrapText="1"/>
    </xf>
    <xf numFmtId="0" fontId="51" fillId="0" borderId="44" xfId="0" applyFont="1" applyBorder="1" applyAlignment="1">
      <alignment horizontal="left" vertical="center" wrapText="1"/>
    </xf>
    <xf numFmtId="176" fontId="51" fillId="0" borderId="43" xfId="0" applyNumberFormat="1" applyFont="1" applyBorder="1" applyAlignment="1">
      <alignment horizontal="right" vertical="center" wrapText="1"/>
    </xf>
    <xf numFmtId="49" fontId="67" fillId="0" borderId="0" xfId="0" applyNumberFormat="1" applyFont="1" applyAlignment="1">
      <alignment horizontal="center"/>
    </xf>
    <xf numFmtId="164" fontId="67" fillId="0" borderId="0" xfId="0" applyNumberFormat="1" applyFont="1" applyAlignment="1">
      <alignment horizontal="right"/>
    </xf>
    <xf numFmtId="164" fontId="67" fillId="0" borderId="0" xfId="0" applyNumberFormat="1" applyFont="1"/>
    <xf numFmtId="49" fontId="67" fillId="0" borderId="0" xfId="0" applyNumberFormat="1" applyFont="1"/>
    <xf numFmtId="0" fontId="70" fillId="0" borderId="1" xfId="0" applyFont="1" applyBorder="1" applyAlignment="1" applyProtection="1">
      <alignment horizontal="right"/>
      <protection hidden="1"/>
    </xf>
    <xf numFmtId="0" fontId="70" fillId="0" borderId="1" xfId="0" applyFont="1" applyBorder="1" applyProtection="1">
      <protection hidden="1"/>
    </xf>
    <xf numFmtId="177" fontId="70" fillId="0" borderId="1" xfId="0" applyNumberFormat="1" applyFont="1" applyBorder="1" applyProtection="1">
      <protection hidden="1"/>
    </xf>
    <xf numFmtId="177" fontId="71" fillId="0" borderId="1" xfId="2" applyNumberFormat="1" applyFont="1" applyFill="1" applyBorder="1" applyAlignment="1" applyProtection="1">
      <alignment horizontal="right"/>
      <protection hidden="1"/>
    </xf>
    <xf numFmtId="177" fontId="71" fillId="0" borderId="1" xfId="2" applyNumberFormat="1" applyFont="1" applyFill="1" applyBorder="1" applyProtection="1">
      <protection hidden="1"/>
    </xf>
    <xf numFmtId="0" fontId="70" fillId="0" borderId="0" xfId="0" applyFont="1" applyProtection="1">
      <protection hidden="1"/>
    </xf>
    <xf numFmtId="0" fontId="72" fillId="7" borderId="54" xfId="0" applyFont="1" applyFill="1" applyBorder="1" applyProtection="1">
      <protection hidden="1"/>
    </xf>
    <xf numFmtId="177" fontId="72" fillId="7" borderId="56" xfId="0" applyNumberFormat="1" applyFont="1" applyFill="1" applyBorder="1" applyProtection="1">
      <protection hidden="1"/>
    </xf>
    <xf numFmtId="0" fontId="72" fillId="7" borderId="80" xfId="0" applyFont="1" applyFill="1" applyBorder="1" applyProtection="1">
      <protection hidden="1"/>
    </xf>
    <xf numFmtId="177" fontId="72" fillId="7" borderId="82" xfId="0" applyNumberFormat="1" applyFont="1" applyFill="1" applyBorder="1" applyProtection="1">
      <protection hidden="1"/>
    </xf>
    <xf numFmtId="0" fontId="70" fillId="0" borderId="73" xfId="0" applyFont="1" applyBorder="1" applyProtection="1">
      <protection hidden="1"/>
    </xf>
    <xf numFmtId="177" fontId="70" fillId="0" borderId="74" xfId="0" applyNumberFormat="1" applyFont="1" applyBorder="1" applyProtection="1">
      <protection hidden="1"/>
    </xf>
    <xf numFmtId="0" fontId="71" fillId="7" borderId="86" xfId="0" applyFont="1" applyFill="1" applyBorder="1" applyProtection="1">
      <protection hidden="1"/>
    </xf>
    <xf numFmtId="177" fontId="71" fillId="7" borderId="41" xfId="0" applyNumberFormat="1" applyFont="1" applyFill="1" applyBorder="1" applyProtection="1">
      <protection hidden="1"/>
    </xf>
    <xf numFmtId="49" fontId="70" fillId="0" borderId="86" xfId="0" applyNumberFormat="1" applyFont="1" applyBorder="1" applyProtection="1">
      <protection hidden="1"/>
    </xf>
    <xf numFmtId="177" fontId="70" fillId="0" borderId="41" xfId="0" applyNumberFormat="1" applyFont="1" applyBorder="1" applyProtection="1">
      <protection hidden="1"/>
    </xf>
    <xf numFmtId="49" fontId="70" fillId="0" borderId="88" xfId="0" applyNumberFormat="1" applyFont="1" applyBorder="1" applyProtection="1">
      <protection hidden="1"/>
    </xf>
    <xf numFmtId="177" fontId="70" fillId="0" borderId="89" xfId="0" applyNumberFormat="1" applyFont="1" applyBorder="1" applyProtection="1">
      <protection hidden="1"/>
    </xf>
    <xf numFmtId="0" fontId="71" fillId="7" borderId="90" xfId="0" applyFont="1" applyFill="1" applyBorder="1" applyProtection="1">
      <protection hidden="1"/>
    </xf>
    <xf numFmtId="177" fontId="71" fillId="7" borderId="33" xfId="0" applyNumberFormat="1" applyFont="1" applyFill="1" applyBorder="1" applyProtection="1">
      <protection hidden="1"/>
    </xf>
    <xf numFmtId="0" fontId="70" fillId="0" borderId="91" xfId="0" applyFont="1" applyBorder="1" applyProtection="1">
      <protection hidden="1"/>
    </xf>
    <xf numFmtId="177" fontId="70" fillId="0" borderId="92" xfId="0" applyNumberFormat="1" applyFont="1" applyBorder="1" applyProtection="1">
      <protection hidden="1"/>
    </xf>
    <xf numFmtId="0" fontId="70" fillId="0" borderId="88" xfId="0" applyFont="1" applyBorder="1" applyProtection="1">
      <protection hidden="1"/>
    </xf>
    <xf numFmtId="0" fontId="72" fillId="7" borderId="90" xfId="0" applyFont="1" applyFill="1" applyBorder="1" applyProtection="1">
      <protection hidden="1"/>
    </xf>
    <xf numFmtId="177" fontId="72" fillId="7" borderId="33" xfId="0" applyNumberFormat="1" applyFont="1" applyFill="1" applyBorder="1" applyProtection="1">
      <protection hidden="1"/>
    </xf>
    <xf numFmtId="0" fontId="70" fillId="0" borderId="86" xfId="0" applyFont="1" applyBorder="1" applyProtection="1">
      <protection hidden="1"/>
    </xf>
    <xf numFmtId="177" fontId="73" fillId="7" borderId="93" xfId="0" applyNumberFormat="1" applyFont="1" applyFill="1" applyBorder="1" applyProtection="1">
      <protection hidden="1"/>
    </xf>
    <xf numFmtId="0" fontId="74" fillId="0" borderId="1" xfId="0" applyFont="1" applyBorder="1" applyProtection="1">
      <protection hidden="1"/>
    </xf>
    <xf numFmtId="177" fontId="74" fillId="0" borderId="1" xfId="0" applyNumberFormat="1" applyFont="1" applyBorder="1" applyProtection="1">
      <protection hidden="1"/>
    </xf>
    <xf numFmtId="177" fontId="75" fillId="7" borderId="93" xfId="0" applyNumberFormat="1" applyFont="1" applyFill="1" applyBorder="1" applyProtection="1">
      <protection hidden="1"/>
    </xf>
    <xf numFmtId="0" fontId="76" fillId="0" borderId="0" xfId="0" applyFont="1" applyAlignment="1">
      <alignment horizontal="left" vertical="center"/>
    </xf>
    <xf numFmtId="4" fontId="20" fillId="8" borderId="23" xfId="0" applyNumberFormat="1" applyFont="1" applyFill="1" applyBorder="1" applyAlignment="1" applyProtection="1">
      <alignment vertical="center"/>
      <protection locked="0"/>
    </xf>
    <xf numFmtId="4" fontId="34" fillId="8" borderId="23" xfId="0" applyNumberFormat="1" applyFont="1" applyFill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50" fillId="0" borderId="0" xfId="0" applyFont="1" applyProtection="1">
      <protection locked="0"/>
    </xf>
    <xf numFmtId="3" fontId="51" fillId="0" borderId="36" xfId="0" applyNumberFormat="1" applyFont="1" applyBorder="1" applyAlignment="1" applyProtection="1">
      <alignment horizontal="center" vertical="top" wrapText="1"/>
      <protection locked="0"/>
    </xf>
    <xf numFmtId="3" fontId="51" fillId="0" borderId="33" xfId="0" applyNumberFormat="1" applyFont="1" applyBorder="1" applyAlignment="1" applyProtection="1">
      <alignment horizontal="center" vertical="top" wrapText="1" shrinkToFit="1"/>
      <protection locked="0"/>
    </xf>
    <xf numFmtId="3" fontId="55" fillId="6" borderId="39" xfId="0" applyNumberFormat="1" applyFont="1" applyFill="1" applyBorder="1" applyAlignment="1" applyProtection="1">
      <alignment horizontal="center" vertical="top" wrapText="1"/>
      <protection locked="0"/>
    </xf>
    <xf numFmtId="3" fontId="55" fillId="6" borderId="38" xfId="0" applyNumberFormat="1" applyFont="1" applyFill="1" applyBorder="1" applyAlignment="1" applyProtection="1">
      <alignment horizontal="center" vertical="top" wrapText="1"/>
      <protection locked="0"/>
    </xf>
    <xf numFmtId="3" fontId="56" fillId="8" borderId="39" xfId="0" applyNumberFormat="1" applyFont="1" applyFill="1" applyBorder="1" applyAlignment="1" applyProtection="1">
      <alignment horizontal="center" vertical="top" wrapText="1"/>
      <protection locked="0"/>
    </xf>
    <xf numFmtId="3" fontId="56" fillId="8" borderId="38" xfId="0" applyNumberFormat="1" applyFont="1" applyFill="1" applyBorder="1" applyAlignment="1" applyProtection="1">
      <alignment horizontal="center" vertical="top" wrapText="1"/>
      <protection locked="0"/>
    </xf>
    <xf numFmtId="0" fontId="56" fillId="0" borderId="39" xfId="0" applyFont="1" applyBorder="1" applyAlignment="1" applyProtection="1">
      <alignment horizontal="center" vertical="top" wrapText="1"/>
      <protection locked="0"/>
    </xf>
    <xf numFmtId="0" fontId="56" fillId="6" borderId="39" xfId="0" applyFont="1" applyFill="1" applyBorder="1" applyAlignment="1" applyProtection="1">
      <alignment horizontal="center" vertical="top" wrapText="1"/>
      <protection locked="0"/>
    </xf>
    <xf numFmtId="3" fontId="56" fillId="0" borderId="39" xfId="0" applyNumberFormat="1" applyFont="1" applyBorder="1" applyAlignment="1" applyProtection="1">
      <alignment horizontal="center" vertical="top" wrapText="1"/>
      <protection locked="0"/>
    </xf>
    <xf numFmtId="3" fontId="59" fillId="6" borderId="43" xfId="0" applyNumberFormat="1" applyFont="1" applyFill="1" applyBorder="1" applyAlignment="1" applyProtection="1">
      <alignment horizontal="center" vertical="top" wrapText="1"/>
      <protection locked="0"/>
    </xf>
    <xf numFmtId="0" fontId="49" fillId="0" borderId="47" xfId="0" applyFont="1" applyBorder="1" applyProtection="1">
      <protection locked="0"/>
    </xf>
    <xf numFmtId="3" fontId="51" fillId="0" borderId="49" xfId="0" applyNumberFormat="1" applyFont="1" applyBorder="1" applyAlignment="1" applyProtection="1">
      <alignment horizontal="center" vertical="top" wrapText="1"/>
      <protection locked="0"/>
    </xf>
    <xf numFmtId="3" fontId="51" fillId="0" borderId="43" xfId="0" applyNumberFormat="1" applyFont="1" applyBorder="1" applyAlignment="1" applyProtection="1">
      <alignment horizontal="center" vertical="top" wrapText="1" shrinkToFit="1"/>
      <protection locked="0"/>
    </xf>
    <xf numFmtId="3" fontId="56" fillId="0" borderId="40" xfId="0" applyNumberFormat="1" applyFont="1" applyBorder="1" applyAlignment="1" applyProtection="1">
      <alignment horizontal="center" vertical="top" wrapText="1"/>
      <protection locked="0"/>
    </xf>
    <xf numFmtId="3" fontId="59" fillId="0" borderId="45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171" fontId="62" fillId="8" borderId="63" xfId="0" applyNumberFormat="1" applyFont="1" applyFill="1" applyBorder="1" applyProtection="1">
      <protection locked="0"/>
    </xf>
    <xf numFmtId="171" fontId="61" fillId="8" borderId="62" xfId="0" applyNumberFormat="1" applyFont="1" applyFill="1" applyBorder="1" applyProtection="1">
      <protection locked="0"/>
    </xf>
    <xf numFmtId="171" fontId="61" fillId="8" borderId="76" xfId="0" applyNumberFormat="1" applyFont="1" applyFill="1" applyBorder="1" applyProtection="1">
      <protection locked="0"/>
    </xf>
    <xf numFmtId="176" fontId="67" fillId="8" borderId="41" xfId="0" applyNumberFormat="1" applyFont="1" applyFill="1" applyBorder="1" applyAlignment="1" applyProtection="1">
      <alignment horizontal="right" vertical="center" wrapText="1"/>
      <protection locked="0"/>
    </xf>
    <xf numFmtId="176" fontId="67" fillId="0" borderId="41" xfId="0" applyNumberFormat="1" applyFont="1" applyBorder="1" applyAlignment="1" applyProtection="1">
      <alignment horizontal="right" vertical="center" wrapText="1"/>
      <protection locked="0"/>
    </xf>
    <xf numFmtId="164" fontId="51" fillId="0" borderId="41" xfId="0" applyNumberFormat="1" applyFont="1" applyBorder="1" applyAlignment="1" applyProtection="1">
      <alignment horizontal="center" vertical="center" wrapText="1"/>
      <protection locked="0"/>
    </xf>
    <xf numFmtId="164" fontId="67" fillId="0" borderId="41" xfId="0" applyNumberFormat="1" applyFont="1" applyBorder="1" applyAlignment="1" applyProtection="1">
      <alignment horizontal="right" vertical="center" wrapText="1"/>
      <protection locked="0"/>
    </xf>
    <xf numFmtId="0" fontId="2" fillId="8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0" fontId="0" fillId="0" borderId="0" xfId="0" applyFont="1" applyAlignment="1" applyProtection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5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3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4" fontId="22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5" fontId="1" fillId="0" borderId="0" xfId="0" applyNumberFormat="1" applyFont="1" applyAlignment="1" applyProtection="1">
      <alignment horizontal="right" vertical="center"/>
    </xf>
    <xf numFmtId="0" fontId="0" fillId="4" borderId="0" xfId="0" applyFont="1" applyFill="1" applyAlignment="1" applyProtection="1">
      <alignment vertical="center"/>
    </xf>
    <xf numFmtId="0" fontId="4" fillId="4" borderId="7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center" vertical="center"/>
    </xf>
    <xf numFmtId="4" fontId="4" fillId="4" borderId="8" xfId="0" applyNumberFormat="1" applyFont="1" applyFill="1" applyBorder="1" applyAlignment="1" applyProtection="1">
      <alignment vertical="center"/>
    </xf>
    <xf numFmtId="0" fontId="0" fillId="4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166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/>
    </xf>
    <xf numFmtId="4" fontId="22" fillId="0" borderId="0" xfId="0" applyNumberFormat="1" applyFont="1" applyAlignment="1" applyProtection="1"/>
    <xf numFmtId="0" fontId="0" fillId="0" borderId="12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167" fontId="30" fillId="0" borderId="13" xfId="0" applyNumberFormat="1" applyFont="1" applyBorder="1" applyAlignment="1" applyProtection="1"/>
    <xf numFmtId="167" fontId="30" fillId="0" borderId="14" xfId="0" applyNumberFormat="1" applyFont="1" applyBorder="1" applyAlignment="1" applyProtection="1"/>
    <xf numFmtId="4" fontId="31" fillId="0" borderId="0" xfId="0" applyNumberFormat="1" applyFont="1" applyAlignment="1" applyProtection="1">
      <alignment vertical="center"/>
    </xf>
    <xf numFmtId="0" fontId="8" fillId="0" borderId="0" xfId="0" applyFont="1" applyAlignment="1" applyProtection="1"/>
    <xf numFmtId="0" fontId="8" fillId="0" borderId="4" xfId="0" applyFont="1" applyBorder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7" fontId="8" fillId="0" borderId="0" xfId="0" applyNumberFormat="1" applyFont="1" applyBorder="1" applyAlignment="1" applyProtection="1"/>
    <xf numFmtId="167" fontId="8" fillId="0" borderId="16" xfId="0" applyNumberFormat="1" applyFont="1" applyBorder="1" applyAlignment="1" applyProtection="1"/>
    <xf numFmtId="0" fontId="8" fillId="0" borderId="0" xfId="0" applyFont="1" applyAlignment="1" applyProtection="1">
      <alignment horizontal="center"/>
    </xf>
    <xf numFmtId="4" fontId="8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8" fontId="20" fillId="0" borderId="23" xfId="0" applyNumberFormat="1" applyFont="1" applyBorder="1" applyAlignment="1" applyProtection="1">
      <alignment vertical="center"/>
    </xf>
    <xf numFmtId="4" fontId="20" fillId="0" borderId="23" xfId="0" applyNumberFormat="1" applyFont="1" applyBorder="1" applyAlignment="1" applyProtection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center"/>
    </xf>
    <xf numFmtId="167" fontId="21" fillId="0" borderId="0" xfId="0" applyNumberFormat="1" applyFont="1" applyBorder="1" applyAlignment="1" applyProtection="1">
      <alignment vertical="center"/>
    </xf>
    <xf numFmtId="167" fontId="21" fillId="0" borderId="16" xfId="0" applyNumberFormat="1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8" fontId="9" fillId="0" borderId="0" xfId="0" applyNumberFormat="1" applyFont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8" fontId="11" fillId="0" borderId="0" xfId="0" applyNumberFormat="1" applyFont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8" fontId="12" fillId="0" borderId="0" xfId="0" applyNumberFormat="1" applyFont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8" fontId="34" fillId="0" borderId="23" xfId="0" applyNumberFormat="1" applyFont="1" applyBorder="1" applyAlignment="1" applyProtection="1">
      <alignment vertical="center"/>
    </xf>
    <xf numFmtId="4" fontId="34" fillId="0" borderId="23" xfId="0" applyNumberFormat="1" applyFont="1" applyBorder="1" applyAlignment="1" applyProtection="1">
      <alignment vertical="center"/>
    </xf>
    <xf numFmtId="0" fontId="35" fillId="0" borderId="4" xfId="0" applyFont="1" applyBorder="1" applyAlignment="1" applyProtection="1">
      <alignment vertical="center"/>
    </xf>
    <xf numFmtId="0" fontId="34" fillId="0" borderId="15" xfId="0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166" fontId="2" fillId="8" borderId="0" xfId="0" applyNumberFormat="1" applyFont="1" applyFill="1" applyAlignment="1" applyProtection="1">
      <alignment horizontal="left" vertical="center"/>
      <protection locked="0"/>
    </xf>
    <xf numFmtId="0" fontId="36" fillId="0" borderId="0" xfId="0" applyFont="1" applyAlignment="1" applyProtection="1">
      <alignment vertical="center" wrapText="1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16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right" vertical="center"/>
    </xf>
    <xf numFmtId="0" fontId="77" fillId="0" borderId="0" xfId="0" applyFont="1" applyAlignment="1">
      <alignment horizontal="left" vertical="top" wrapText="1"/>
    </xf>
    <xf numFmtId="0" fontId="7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2" fillId="5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6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4" fillId="2" borderId="0" xfId="0" applyFont="1" applyFill="1" applyAlignment="1" applyProtection="1">
      <alignment horizontal="center" vertical="center"/>
    </xf>
    <xf numFmtId="0" fontId="0" fillId="0" borderId="0" xfId="0" applyProtection="1"/>
    <xf numFmtId="49" fontId="2" fillId="8" borderId="0" xfId="0" applyNumberFormat="1" applyFont="1" applyFill="1" applyAlignment="1" applyProtection="1">
      <alignment horizontal="left" vertical="center"/>
      <protection locked="0"/>
    </xf>
    <xf numFmtId="0" fontId="2" fillId="8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1" fontId="66" fillId="7" borderId="54" xfId="0" applyNumberFormat="1" applyFont="1" applyFill="1" applyBorder="1" applyAlignment="1">
      <alignment horizontal="center"/>
    </xf>
    <xf numFmtId="1" fontId="66" fillId="7" borderId="55" xfId="0" applyNumberFormat="1" applyFont="1" applyFill="1" applyBorder="1" applyAlignment="1">
      <alignment horizontal="center"/>
    </xf>
    <xf numFmtId="1" fontId="66" fillId="7" borderId="56" xfId="0" applyNumberFormat="1" applyFont="1" applyFill="1" applyBorder="1" applyAlignment="1">
      <alignment horizontal="center"/>
    </xf>
    <xf numFmtId="1" fontId="66" fillId="0" borderId="54" xfId="0" applyNumberFormat="1" applyFont="1" applyBorder="1" applyAlignment="1">
      <alignment horizontal="center"/>
    </xf>
    <xf numFmtId="1" fontId="66" fillId="0" borderId="55" xfId="0" applyNumberFormat="1" applyFont="1" applyBorder="1" applyAlignment="1">
      <alignment horizontal="center"/>
    </xf>
    <xf numFmtId="1" fontId="66" fillId="0" borderId="56" xfId="0" applyNumberFormat="1" applyFont="1" applyBorder="1" applyAlignment="1">
      <alignment horizontal="center"/>
    </xf>
    <xf numFmtId="0" fontId="40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wrapText="1"/>
    </xf>
    <xf numFmtId="0" fontId="38" fillId="0" borderId="1" xfId="0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</cellXfs>
  <cellStyles count="4">
    <cellStyle name="Čárka" xfId="2" builtinId="3"/>
    <cellStyle name="Hypertextový odkaz" xfId="1" builtinId="8"/>
    <cellStyle name="Normální" xfId="0" builtinId="0" customBuiltin="1"/>
    <cellStyle name="Normální 2" xfId="3" xr:uid="{00000000-0005-0000-0000-000003000000}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view="pageBreakPreview" zoomScaleNormal="100" zoomScaleSheetLayoutView="100" workbookViewId="0">
      <selection activeCell="C20" sqref="C20"/>
    </sheetView>
  </sheetViews>
  <sheetFormatPr defaultRowHeight="16.5" x14ac:dyDescent="0.3"/>
  <cols>
    <col min="1" max="1" width="4.83203125" style="375" customWidth="1"/>
    <col min="2" max="2" width="71.6640625" style="375" bestFit="1" customWidth="1"/>
    <col min="3" max="3" width="39" style="375" bestFit="1" customWidth="1"/>
    <col min="4" max="4" width="19.1640625" style="375" customWidth="1"/>
    <col min="5" max="5" width="22" style="375" customWidth="1"/>
    <col min="6" max="6" width="19" style="375" bestFit="1" customWidth="1"/>
    <col min="7" max="7" width="17.6640625" style="375" bestFit="1" customWidth="1"/>
    <col min="8" max="10" width="9.33203125" style="375"/>
    <col min="11" max="11" width="15.6640625" style="375" bestFit="1" customWidth="1"/>
    <col min="12" max="256" width="9.33203125" style="375"/>
    <col min="257" max="257" width="4.83203125" style="375" customWidth="1"/>
    <col min="258" max="258" width="71.6640625" style="375" bestFit="1" customWidth="1"/>
    <col min="259" max="259" width="39" style="375" bestFit="1" customWidth="1"/>
    <col min="260" max="260" width="19.1640625" style="375" customWidth="1"/>
    <col min="261" max="261" width="22" style="375" customWidth="1"/>
    <col min="262" max="262" width="19" style="375" bestFit="1" customWidth="1"/>
    <col min="263" max="263" width="17.6640625" style="375" bestFit="1" customWidth="1"/>
    <col min="264" max="266" width="9.33203125" style="375"/>
    <col min="267" max="267" width="15.6640625" style="375" bestFit="1" customWidth="1"/>
    <col min="268" max="512" width="9.33203125" style="375"/>
    <col min="513" max="513" width="4.83203125" style="375" customWidth="1"/>
    <col min="514" max="514" width="71.6640625" style="375" bestFit="1" customWidth="1"/>
    <col min="515" max="515" width="39" style="375" bestFit="1" customWidth="1"/>
    <col min="516" max="516" width="19.1640625" style="375" customWidth="1"/>
    <col min="517" max="517" width="22" style="375" customWidth="1"/>
    <col min="518" max="518" width="19" style="375" bestFit="1" customWidth="1"/>
    <col min="519" max="519" width="17.6640625" style="375" bestFit="1" customWidth="1"/>
    <col min="520" max="522" width="9.33203125" style="375"/>
    <col min="523" max="523" width="15.6640625" style="375" bestFit="1" customWidth="1"/>
    <col min="524" max="768" width="9.33203125" style="375"/>
    <col min="769" max="769" width="4.83203125" style="375" customWidth="1"/>
    <col min="770" max="770" width="71.6640625" style="375" bestFit="1" customWidth="1"/>
    <col min="771" max="771" width="39" style="375" bestFit="1" customWidth="1"/>
    <col min="772" max="772" width="19.1640625" style="375" customWidth="1"/>
    <col min="773" max="773" width="22" style="375" customWidth="1"/>
    <col min="774" max="774" width="19" style="375" bestFit="1" customWidth="1"/>
    <col min="775" max="775" width="17.6640625" style="375" bestFit="1" customWidth="1"/>
    <col min="776" max="778" width="9.33203125" style="375"/>
    <col min="779" max="779" width="15.6640625" style="375" bestFit="1" customWidth="1"/>
    <col min="780" max="1024" width="9.33203125" style="375"/>
    <col min="1025" max="1025" width="4.83203125" style="375" customWidth="1"/>
    <col min="1026" max="1026" width="71.6640625" style="375" bestFit="1" customWidth="1"/>
    <col min="1027" max="1027" width="39" style="375" bestFit="1" customWidth="1"/>
    <col min="1028" max="1028" width="19.1640625" style="375" customWidth="1"/>
    <col min="1029" max="1029" width="22" style="375" customWidth="1"/>
    <col min="1030" max="1030" width="19" style="375" bestFit="1" customWidth="1"/>
    <col min="1031" max="1031" width="17.6640625" style="375" bestFit="1" customWidth="1"/>
    <col min="1032" max="1034" width="9.33203125" style="375"/>
    <col min="1035" max="1035" width="15.6640625" style="375" bestFit="1" customWidth="1"/>
    <col min="1036" max="1280" width="9.33203125" style="375"/>
    <col min="1281" max="1281" width="4.83203125" style="375" customWidth="1"/>
    <col min="1282" max="1282" width="71.6640625" style="375" bestFit="1" customWidth="1"/>
    <col min="1283" max="1283" width="39" style="375" bestFit="1" customWidth="1"/>
    <col min="1284" max="1284" width="19.1640625" style="375" customWidth="1"/>
    <col min="1285" max="1285" width="22" style="375" customWidth="1"/>
    <col min="1286" max="1286" width="19" style="375" bestFit="1" customWidth="1"/>
    <col min="1287" max="1287" width="17.6640625" style="375" bestFit="1" customWidth="1"/>
    <col min="1288" max="1290" width="9.33203125" style="375"/>
    <col min="1291" max="1291" width="15.6640625" style="375" bestFit="1" customWidth="1"/>
    <col min="1292" max="1536" width="9.33203125" style="375"/>
    <col min="1537" max="1537" width="4.83203125" style="375" customWidth="1"/>
    <col min="1538" max="1538" width="71.6640625" style="375" bestFit="1" customWidth="1"/>
    <col min="1539" max="1539" width="39" style="375" bestFit="1" customWidth="1"/>
    <col min="1540" max="1540" width="19.1640625" style="375" customWidth="1"/>
    <col min="1541" max="1541" width="22" style="375" customWidth="1"/>
    <col min="1542" max="1542" width="19" style="375" bestFit="1" customWidth="1"/>
    <col min="1543" max="1543" width="17.6640625" style="375" bestFit="1" customWidth="1"/>
    <col min="1544" max="1546" width="9.33203125" style="375"/>
    <col min="1547" max="1547" width="15.6640625" style="375" bestFit="1" customWidth="1"/>
    <col min="1548" max="1792" width="9.33203125" style="375"/>
    <col min="1793" max="1793" width="4.83203125" style="375" customWidth="1"/>
    <col min="1794" max="1794" width="71.6640625" style="375" bestFit="1" customWidth="1"/>
    <col min="1795" max="1795" width="39" style="375" bestFit="1" customWidth="1"/>
    <col min="1796" max="1796" width="19.1640625" style="375" customWidth="1"/>
    <col min="1797" max="1797" width="22" style="375" customWidth="1"/>
    <col min="1798" max="1798" width="19" style="375" bestFit="1" customWidth="1"/>
    <col min="1799" max="1799" width="17.6640625" style="375" bestFit="1" customWidth="1"/>
    <col min="1800" max="1802" width="9.33203125" style="375"/>
    <col min="1803" max="1803" width="15.6640625" style="375" bestFit="1" customWidth="1"/>
    <col min="1804" max="2048" width="9.33203125" style="375"/>
    <col min="2049" max="2049" width="4.83203125" style="375" customWidth="1"/>
    <col min="2050" max="2050" width="71.6640625" style="375" bestFit="1" customWidth="1"/>
    <col min="2051" max="2051" width="39" style="375" bestFit="1" customWidth="1"/>
    <col min="2052" max="2052" width="19.1640625" style="375" customWidth="1"/>
    <col min="2053" max="2053" width="22" style="375" customWidth="1"/>
    <col min="2054" max="2054" width="19" style="375" bestFit="1" customWidth="1"/>
    <col min="2055" max="2055" width="17.6640625" style="375" bestFit="1" customWidth="1"/>
    <col min="2056" max="2058" width="9.33203125" style="375"/>
    <col min="2059" max="2059" width="15.6640625" style="375" bestFit="1" customWidth="1"/>
    <col min="2060" max="2304" width="9.33203125" style="375"/>
    <col min="2305" max="2305" width="4.83203125" style="375" customWidth="1"/>
    <col min="2306" max="2306" width="71.6640625" style="375" bestFit="1" customWidth="1"/>
    <col min="2307" max="2307" width="39" style="375" bestFit="1" customWidth="1"/>
    <col min="2308" max="2308" width="19.1640625" style="375" customWidth="1"/>
    <col min="2309" max="2309" width="22" style="375" customWidth="1"/>
    <col min="2310" max="2310" width="19" style="375" bestFit="1" customWidth="1"/>
    <col min="2311" max="2311" width="17.6640625" style="375" bestFit="1" customWidth="1"/>
    <col min="2312" max="2314" width="9.33203125" style="375"/>
    <col min="2315" max="2315" width="15.6640625" style="375" bestFit="1" customWidth="1"/>
    <col min="2316" max="2560" width="9.33203125" style="375"/>
    <col min="2561" max="2561" width="4.83203125" style="375" customWidth="1"/>
    <col min="2562" max="2562" width="71.6640625" style="375" bestFit="1" customWidth="1"/>
    <col min="2563" max="2563" width="39" style="375" bestFit="1" customWidth="1"/>
    <col min="2564" max="2564" width="19.1640625" style="375" customWidth="1"/>
    <col min="2565" max="2565" width="22" style="375" customWidth="1"/>
    <col min="2566" max="2566" width="19" style="375" bestFit="1" customWidth="1"/>
    <col min="2567" max="2567" width="17.6640625" style="375" bestFit="1" customWidth="1"/>
    <col min="2568" max="2570" width="9.33203125" style="375"/>
    <col min="2571" max="2571" width="15.6640625" style="375" bestFit="1" customWidth="1"/>
    <col min="2572" max="2816" width="9.33203125" style="375"/>
    <col min="2817" max="2817" width="4.83203125" style="375" customWidth="1"/>
    <col min="2818" max="2818" width="71.6640625" style="375" bestFit="1" customWidth="1"/>
    <col min="2819" max="2819" width="39" style="375" bestFit="1" customWidth="1"/>
    <col min="2820" max="2820" width="19.1640625" style="375" customWidth="1"/>
    <col min="2821" max="2821" width="22" style="375" customWidth="1"/>
    <col min="2822" max="2822" width="19" style="375" bestFit="1" customWidth="1"/>
    <col min="2823" max="2823" width="17.6640625" style="375" bestFit="1" customWidth="1"/>
    <col min="2824" max="2826" width="9.33203125" style="375"/>
    <col min="2827" max="2827" width="15.6640625" style="375" bestFit="1" customWidth="1"/>
    <col min="2828" max="3072" width="9.33203125" style="375"/>
    <col min="3073" max="3073" width="4.83203125" style="375" customWidth="1"/>
    <col min="3074" max="3074" width="71.6640625" style="375" bestFit="1" customWidth="1"/>
    <col min="3075" max="3075" width="39" style="375" bestFit="1" customWidth="1"/>
    <col min="3076" max="3076" width="19.1640625" style="375" customWidth="1"/>
    <col min="3077" max="3077" width="22" style="375" customWidth="1"/>
    <col min="3078" max="3078" width="19" style="375" bestFit="1" customWidth="1"/>
    <col min="3079" max="3079" width="17.6640625" style="375" bestFit="1" customWidth="1"/>
    <col min="3080" max="3082" width="9.33203125" style="375"/>
    <col min="3083" max="3083" width="15.6640625" style="375" bestFit="1" customWidth="1"/>
    <col min="3084" max="3328" width="9.33203125" style="375"/>
    <col min="3329" max="3329" width="4.83203125" style="375" customWidth="1"/>
    <col min="3330" max="3330" width="71.6640625" style="375" bestFit="1" customWidth="1"/>
    <col min="3331" max="3331" width="39" style="375" bestFit="1" customWidth="1"/>
    <col min="3332" max="3332" width="19.1640625" style="375" customWidth="1"/>
    <col min="3333" max="3333" width="22" style="375" customWidth="1"/>
    <col min="3334" max="3334" width="19" style="375" bestFit="1" customWidth="1"/>
    <col min="3335" max="3335" width="17.6640625" style="375" bestFit="1" customWidth="1"/>
    <col min="3336" max="3338" width="9.33203125" style="375"/>
    <col min="3339" max="3339" width="15.6640625" style="375" bestFit="1" customWidth="1"/>
    <col min="3340" max="3584" width="9.33203125" style="375"/>
    <col min="3585" max="3585" width="4.83203125" style="375" customWidth="1"/>
    <col min="3586" max="3586" width="71.6640625" style="375" bestFit="1" customWidth="1"/>
    <col min="3587" max="3587" width="39" style="375" bestFit="1" customWidth="1"/>
    <col min="3588" max="3588" width="19.1640625" style="375" customWidth="1"/>
    <col min="3589" max="3589" width="22" style="375" customWidth="1"/>
    <col min="3590" max="3590" width="19" style="375" bestFit="1" customWidth="1"/>
    <col min="3591" max="3591" width="17.6640625" style="375" bestFit="1" customWidth="1"/>
    <col min="3592" max="3594" width="9.33203125" style="375"/>
    <col min="3595" max="3595" width="15.6640625" style="375" bestFit="1" customWidth="1"/>
    <col min="3596" max="3840" width="9.33203125" style="375"/>
    <col min="3841" max="3841" width="4.83203125" style="375" customWidth="1"/>
    <col min="3842" max="3842" width="71.6640625" style="375" bestFit="1" customWidth="1"/>
    <col min="3843" max="3843" width="39" style="375" bestFit="1" customWidth="1"/>
    <col min="3844" max="3844" width="19.1640625" style="375" customWidth="1"/>
    <col min="3845" max="3845" width="22" style="375" customWidth="1"/>
    <col min="3846" max="3846" width="19" style="375" bestFit="1" customWidth="1"/>
    <col min="3847" max="3847" width="17.6640625" style="375" bestFit="1" customWidth="1"/>
    <col min="3848" max="3850" width="9.33203125" style="375"/>
    <col min="3851" max="3851" width="15.6640625" style="375" bestFit="1" customWidth="1"/>
    <col min="3852" max="4096" width="9.33203125" style="375"/>
    <col min="4097" max="4097" width="4.83203125" style="375" customWidth="1"/>
    <col min="4098" max="4098" width="71.6640625" style="375" bestFit="1" customWidth="1"/>
    <col min="4099" max="4099" width="39" style="375" bestFit="1" customWidth="1"/>
    <col min="4100" max="4100" width="19.1640625" style="375" customWidth="1"/>
    <col min="4101" max="4101" width="22" style="375" customWidth="1"/>
    <col min="4102" max="4102" width="19" style="375" bestFit="1" customWidth="1"/>
    <col min="4103" max="4103" width="17.6640625" style="375" bestFit="1" customWidth="1"/>
    <col min="4104" max="4106" width="9.33203125" style="375"/>
    <col min="4107" max="4107" width="15.6640625" style="375" bestFit="1" customWidth="1"/>
    <col min="4108" max="4352" width="9.33203125" style="375"/>
    <col min="4353" max="4353" width="4.83203125" style="375" customWidth="1"/>
    <col min="4354" max="4354" width="71.6640625" style="375" bestFit="1" customWidth="1"/>
    <col min="4355" max="4355" width="39" style="375" bestFit="1" customWidth="1"/>
    <col min="4356" max="4356" width="19.1640625" style="375" customWidth="1"/>
    <col min="4357" max="4357" width="22" style="375" customWidth="1"/>
    <col min="4358" max="4358" width="19" style="375" bestFit="1" customWidth="1"/>
    <col min="4359" max="4359" width="17.6640625" style="375" bestFit="1" customWidth="1"/>
    <col min="4360" max="4362" width="9.33203125" style="375"/>
    <col min="4363" max="4363" width="15.6640625" style="375" bestFit="1" customWidth="1"/>
    <col min="4364" max="4608" width="9.33203125" style="375"/>
    <col min="4609" max="4609" width="4.83203125" style="375" customWidth="1"/>
    <col min="4610" max="4610" width="71.6640625" style="375" bestFit="1" customWidth="1"/>
    <col min="4611" max="4611" width="39" style="375" bestFit="1" customWidth="1"/>
    <col min="4612" max="4612" width="19.1640625" style="375" customWidth="1"/>
    <col min="4613" max="4613" width="22" style="375" customWidth="1"/>
    <col min="4614" max="4614" width="19" style="375" bestFit="1" customWidth="1"/>
    <col min="4615" max="4615" width="17.6640625" style="375" bestFit="1" customWidth="1"/>
    <col min="4616" max="4618" width="9.33203125" style="375"/>
    <col min="4619" max="4619" width="15.6640625" style="375" bestFit="1" customWidth="1"/>
    <col min="4620" max="4864" width="9.33203125" style="375"/>
    <col min="4865" max="4865" width="4.83203125" style="375" customWidth="1"/>
    <col min="4866" max="4866" width="71.6640625" style="375" bestFit="1" customWidth="1"/>
    <col min="4867" max="4867" width="39" style="375" bestFit="1" customWidth="1"/>
    <col min="4868" max="4868" width="19.1640625" style="375" customWidth="1"/>
    <col min="4869" max="4869" width="22" style="375" customWidth="1"/>
    <col min="4870" max="4870" width="19" style="375" bestFit="1" customWidth="1"/>
    <col min="4871" max="4871" width="17.6640625" style="375" bestFit="1" customWidth="1"/>
    <col min="4872" max="4874" width="9.33203125" style="375"/>
    <col min="4875" max="4875" width="15.6640625" style="375" bestFit="1" customWidth="1"/>
    <col min="4876" max="5120" width="9.33203125" style="375"/>
    <col min="5121" max="5121" width="4.83203125" style="375" customWidth="1"/>
    <col min="5122" max="5122" width="71.6640625" style="375" bestFit="1" customWidth="1"/>
    <col min="5123" max="5123" width="39" style="375" bestFit="1" customWidth="1"/>
    <col min="5124" max="5124" width="19.1640625" style="375" customWidth="1"/>
    <col min="5125" max="5125" width="22" style="375" customWidth="1"/>
    <col min="5126" max="5126" width="19" style="375" bestFit="1" customWidth="1"/>
    <col min="5127" max="5127" width="17.6640625" style="375" bestFit="1" customWidth="1"/>
    <col min="5128" max="5130" width="9.33203125" style="375"/>
    <col min="5131" max="5131" width="15.6640625" style="375" bestFit="1" customWidth="1"/>
    <col min="5132" max="5376" width="9.33203125" style="375"/>
    <col min="5377" max="5377" width="4.83203125" style="375" customWidth="1"/>
    <col min="5378" max="5378" width="71.6640625" style="375" bestFit="1" customWidth="1"/>
    <col min="5379" max="5379" width="39" style="375" bestFit="1" customWidth="1"/>
    <col min="5380" max="5380" width="19.1640625" style="375" customWidth="1"/>
    <col min="5381" max="5381" width="22" style="375" customWidth="1"/>
    <col min="5382" max="5382" width="19" style="375" bestFit="1" customWidth="1"/>
    <col min="5383" max="5383" width="17.6640625" style="375" bestFit="1" customWidth="1"/>
    <col min="5384" max="5386" width="9.33203125" style="375"/>
    <col min="5387" max="5387" width="15.6640625" style="375" bestFit="1" customWidth="1"/>
    <col min="5388" max="5632" width="9.33203125" style="375"/>
    <col min="5633" max="5633" width="4.83203125" style="375" customWidth="1"/>
    <col min="5634" max="5634" width="71.6640625" style="375" bestFit="1" customWidth="1"/>
    <col min="5635" max="5635" width="39" style="375" bestFit="1" customWidth="1"/>
    <col min="5636" max="5636" width="19.1640625" style="375" customWidth="1"/>
    <col min="5637" max="5637" width="22" style="375" customWidth="1"/>
    <col min="5638" max="5638" width="19" style="375" bestFit="1" customWidth="1"/>
    <col min="5639" max="5639" width="17.6640625" style="375" bestFit="1" customWidth="1"/>
    <col min="5640" max="5642" width="9.33203125" style="375"/>
    <col min="5643" max="5643" width="15.6640625" style="375" bestFit="1" customWidth="1"/>
    <col min="5644" max="5888" width="9.33203125" style="375"/>
    <col min="5889" max="5889" width="4.83203125" style="375" customWidth="1"/>
    <col min="5890" max="5890" width="71.6640625" style="375" bestFit="1" customWidth="1"/>
    <col min="5891" max="5891" width="39" style="375" bestFit="1" customWidth="1"/>
    <col min="5892" max="5892" width="19.1640625" style="375" customWidth="1"/>
    <col min="5893" max="5893" width="22" style="375" customWidth="1"/>
    <col min="5894" max="5894" width="19" style="375" bestFit="1" customWidth="1"/>
    <col min="5895" max="5895" width="17.6640625" style="375" bestFit="1" customWidth="1"/>
    <col min="5896" max="5898" width="9.33203125" style="375"/>
    <col min="5899" max="5899" width="15.6640625" style="375" bestFit="1" customWidth="1"/>
    <col min="5900" max="6144" width="9.33203125" style="375"/>
    <col min="6145" max="6145" width="4.83203125" style="375" customWidth="1"/>
    <col min="6146" max="6146" width="71.6640625" style="375" bestFit="1" customWidth="1"/>
    <col min="6147" max="6147" width="39" style="375" bestFit="1" customWidth="1"/>
    <col min="6148" max="6148" width="19.1640625" style="375" customWidth="1"/>
    <col min="6149" max="6149" width="22" style="375" customWidth="1"/>
    <col min="6150" max="6150" width="19" style="375" bestFit="1" customWidth="1"/>
    <col min="6151" max="6151" width="17.6640625" style="375" bestFit="1" customWidth="1"/>
    <col min="6152" max="6154" width="9.33203125" style="375"/>
    <col min="6155" max="6155" width="15.6640625" style="375" bestFit="1" customWidth="1"/>
    <col min="6156" max="6400" width="9.33203125" style="375"/>
    <col min="6401" max="6401" width="4.83203125" style="375" customWidth="1"/>
    <col min="6402" max="6402" width="71.6640625" style="375" bestFit="1" customWidth="1"/>
    <col min="6403" max="6403" width="39" style="375" bestFit="1" customWidth="1"/>
    <col min="6404" max="6404" width="19.1640625" style="375" customWidth="1"/>
    <col min="6405" max="6405" width="22" style="375" customWidth="1"/>
    <col min="6406" max="6406" width="19" style="375" bestFit="1" customWidth="1"/>
    <col min="6407" max="6407" width="17.6640625" style="375" bestFit="1" customWidth="1"/>
    <col min="6408" max="6410" width="9.33203125" style="375"/>
    <col min="6411" max="6411" width="15.6640625" style="375" bestFit="1" customWidth="1"/>
    <col min="6412" max="6656" width="9.33203125" style="375"/>
    <col min="6657" max="6657" width="4.83203125" style="375" customWidth="1"/>
    <col min="6658" max="6658" width="71.6640625" style="375" bestFit="1" customWidth="1"/>
    <col min="6659" max="6659" width="39" style="375" bestFit="1" customWidth="1"/>
    <col min="6660" max="6660" width="19.1640625" style="375" customWidth="1"/>
    <col min="6661" max="6661" width="22" style="375" customWidth="1"/>
    <col min="6662" max="6662" width="19" style="375" bestFit="1" customWidth="1"/>
    <col min="6663" max="6663" width="17.6640625" style="375" bestFit="1" customWidth="1"/>
    <col min="6664" max="6666" width="9.33203125" style="375"/>
    <col min="6667" max="6667" width="15.6640625" style="375" bestFit="1" customWidth="1"/>
    <col min="6668" max="6912" width="9.33203125" style="375"/>
    <col min="6913" max="6913" width="4.83203125" style="375" customWidth="1"/>
    <col min="6914" max="6914" width="71.6640625" style="375" bestFit="1" customWidth="1"/>
    <col min="6915" max="6915" width="39" style="375" bestFit="1" customWidth="1"/>
    <col min="6916" max="6916" width="19.1640625" style="375" customWidth="1"/>
    <col min="6917" max="6917" width="22" style="375" customWidth="1"/>
    <col min="6918" max="6918" width="19" style="375" bestFit="1" customWidth="1"/>
    <col min="6919" max="6919" width="17.6640625" style="375" bestFit="1" customWidth="1"/>
    <col min="6920" max="6922" width="9.33203125" style="375"/>
    <col min="6923" max="6923" width="15.6640625" style="375" bestFit="1" customWidth="1"/>
    <col min="6924" max="7168" width="9.33203125" style="375"/>
    <col min="7169" max="7169" width="4.83203125" style="375" customWidth="1"/>
    <col min="7170" max="7170" width="71.6640625" style="375" bestFit="1" customWidth="1"/>
    <col min="7171" max="7171" width="39" style="375" bestFit="1" customWidth="1"/>
    <col min="7172" max="7172" width="19.1640625" style="375" customWidth="1"/>
    <col min="7173" max="7173" width="22" style="375" customWidth="1"/>
    <col min="7174" max="7174" width="19" style="375" bestFit="1" customWidth="1"/>
    <col min="7175" max="7175" width="17.6640625" style="375" bestFit="1" customWidth="1"/>
    <col min="7176" max="7178" width="9.33203125" style="375"/>
    <col min="7179" max="7179" width="15.6640625" style="375" bestFit="1" customWidth="1"/>
    <col min="7180" max="7424" width="9.33203125" style="375"/>
    <col min="7425" max="7425" width="4.83203125" style="375" customWidth="1"/>
    <col min="7426" max="7426" width="71.6640625" style="375" bestFit="1" customWidth="1"/>
    <col min="7427" max="7427" width="39" style="375" bestFit="1" customWidth="1"/>
    <col min="7428" max="7428" width="19.1640625" style="375" customWidth="1"/>
    <col min="7429" max="7429" width="22" style="375" customWidth="1"/>
    <col min="7430" max="7430" width="19" style="375" bestFit="1" customWidth="1"/>
    <col min="7431" max="7431" width="17.6640625" style="375" bestFit="1" customWidth="1"/>
    <col min="7432" max="7434" width="9.33203125" style="375"/>
    <col min="7435" max="7435" width="15.6640625" style="375" bestFit="1" customWidth="1"/>
    <col min="7436" max="7680" width="9.33203125" style="375"/>
    <col min="7681" max="7681" width="4.83203125" style="375" customWidth="1"/>
    <col min="7682" max="7682" width="71.6640625" style="375" bestFit="1" customWidth="1"/>
    <col min="7683" max="7683" width="39" style="375" bestFit="1" customWidth="1"/>
    <col min="7684" max="7684" width="19.1640625" style="375" customWidth="1"/>
    <col min="7685" max="7685" width="22" style="375" customWidth="1"/>
    <col min="7686" max="7686" width="19" style="375" bestFit="1" customWidth="1"/>
    <col min="7687" max="7687" width="17.6640625" style="375" bestFit="1" customWidth="1"/>
    <col min="7688" max="7690" width="9.33203125" style="375"/>
    <col min="7691" max="7691" width="15.6640625" style="375" bestFit="1" customWidth="1"/>
    <col min="7692" max="7936" width="9.33203125" style="375"/>
    <col min="7937" max="7937" width="4.83203125" style="375" customWidth="1"/>
    <col min="7938" max="7938" width="71.6640625" style="375" bestFit="1" customWidth="1"/>
    <col min="7939" max="7939" width="39" style="375" bestFit="1" customWidth="1"/>
    <col min="7940" max="7940" width="19.1640625" style="375" customWidth="1"/>
    <col min="7941" max="7941" width="22" style="375" customWidth="1"/>
    <col min="7942" max="7942" width="19" style="375" bestFit="1" customWidth="1"/>
    <col min="7943" max="7943" width="17.6640625" style="375" bestFit="1" customWidth="1"/>
    <col min="7944" max="7946" width="9.33203125" style="375"/>
    <col min="7947" max="7947" width="15.6640625" style="375" bestFit="1" customWidth="1"/>
    <col min="7948" max="8192" width="9.33203125" style="375"/>
    <col min="8193" max="8193" width="4.83203125" style="375" customWidth="1"/>
    <col min="8194" max="8194" width="71.6640625" style="375" bestFit="1" customWidth="1"/>
    <col min="8195" max="8195" width="39" style="375" bestFit="1" customWidth="1"/>
    <col min="8196" max="8196" width="19.1640625" style="375" customWidth="1"/>
    <col min="8197" max="8197" width="22" style="375" customWidth="1"/>
    <col min="8198" max="8198" width="19" style="375" bestFit="1" customWidth="1"/>
    <col min="8199" max="8199" width="17.6640625" style="375" bestFit="1" customWidth="1"/>
    <col min="8200" max="8202" width="9.33203125" style="375"/>
    <col min="8203" max="8203" width="15.6640625" style="375" bestFit="1" customWidth="1"/>
    <col min="8204" max="8448" width="9.33203125" style="375"/>
    <col min="8449" max="8449" width="4.83203125" style="375" customWidth="1"/>
    <col min="8450" max="8450" width="71.6640625" style="375" bestFit="1" customWidth="1"/>
    <col min="8451" max="8451" width="39" style="375" bestFit="1" customWidth="1"/>
    <col min="8452" max="8452" width="19.1640625" style="375" customWidth="1"/>
    <col min="8453" max="8453" width="22" style="375" customWidth="1"/>
    <col min="8454" max="8454" width="19" style="375" bestFit="1" customWidth="1"/>
    <col min="8455" max="8455" width="17.6640625" style="375" bestFit="1" customWidth="1"/>
    <col min="8456" max="8458" width="9.33203125" style="375"/>
    <col min="8459" max="8459" width="15.6640625" style="375" bestFit="1" customWidth="1"/>
    <col min="8460" max="8704" width="9.33203125" style="375"/>
    <col min="8705" max="8705" width="4.83203125" style="375" customWidth="1"/>
    <col min="8706" max="8706" width="71.6640625" style="375" bestFit="1" customWidth="1"/>
    <col min="8707" max="8707" width="39" style="375" bestFit="1" customWidth="1"/>
    <col min="8708" max="8708" width="19.1640625" style="375" customWidth="1"/>
    <col min="8709" max="8709" width="22" style="375" customWidth="1"/>
    <col min="8710" max="8710" width="19" style="375" bestFit="1" customWidth="1"/>
    <col min="8711" max="8711" width="17.6640625" style="375" bestFit="1" customWidth="1"/>
    <col min="8712" max="8714" width="9.33203125" style="375"/>
    <col min="8715" max="8715" width="15.6640625" style="375" bestFit="1" customWidth="1"/>
    <col min="8716" max="8960" width="9.33203125" style="375"/>
    <col min="8961" max="8961" width="4.83203125" style="375" customWidth="1"/>
    <col min="8962" max="8962" width="71.6640625" style="375" bestFit="1" customWidth="1"/>
    <col min="8963" max="8963" width="39" style="375" bestFit="1" customWidth="1"/>
    <col min="8964" max="8964" width="19.1640625" style="375" customWidth="1"/>
    <col min="8965" max="8965" width="22" style="375" customWidth="1"/>
    <col min="8966" max="8966" width="19" style="375" bestFit="1" customWidth="1"/>
    <col min="8967" max="8967" width="17.6640625" style="375" bestFit="1" customWidth="1"/>
    <col min="8968" max="8970" width="9.33203125" style="375"/>
    <col min="8971" max="8971" width="15.6640625" style="375" bestFit="1" customWidth="1"/>
    <col min="8972" max="9216" width="9.33203125" style="375"/>
    <col min="9217" max="9217" width="4.83203125" style="375" customWidth="1"/>
    <col min="9218" max="9218" width="71.6640625" style="375" bestFit="1" customWidth="1"/>
    <col min="9219" max="9219" width="39" style="375" bestFit="1" customWidth="1"/>
    <col min="9220" max="9220" width="19.1640625" style="375" customWidth="1"/>
    <col min="9221" max="9221" width="22" style="375" customWidth="1"/>
    <col min="9222" max="9222" width="19" style="375" bestFit="1" customWidth="1"/>
    <col min="9223" max="9223" width="17.6640625" style="375" bestFit="1" customWidth="1"/>
    <col min="9224" max="9226" width="9.33203125" style="375"/>
    <col min="9227" max="9227" width="15.6640625" style="375" bestFit="1" customWidth="1"/>
    <col min="9228" max="9472" width="9.33203125" style="375"/>
    <col min="9473" max="9473" width="4.83203125" style="375" customWidth="1"/>
    <col min="9474" max="9474" width="71.6640625" style="375" bestFit="1" customWidth="1"/>
    <col min="9475" max="9475" width="39" style="375" bestFit="1" customWidth="1"/>
    <col min="9476" max="9476" width="19.1640625" style="375" customWidth="1"/>
    <col min="9477" max="9477" width="22" style="375" customWidth="1"/>
    <col min="9478" max="9478" width="19" style="375" bestFit="1" customWidth="1"/>
    <col min="9479" max="9479" width="17.6640625" style="375" bestFit="1" customWidth="1"/>
    <col min="9480" max="9482" width="9.33203125" style="375"/>
    <col min="9483" max="9483" width="15.6640625" style="375" bestFit="1" customWidth="1"/>
    <col min="9484" max="9728" width="9.33203125" style="375"/>
    <col min="9729" max="9729" width="4.83203125" style="375" customWidth="1"/>
    <col min="9730" max="9730" width="71.6640625" style="375" bestFit="1" customWidth="1"/>
    <col min="9731" max="9731" width="39" style="375" bestFit="1" customWidth="1"/>
    <col min="9732" max="9732" width="19.1640625" style="375" customWidth="1"/>
    <col min="9733" max="9733" width="22" style="375" customWidth="1"/>
    <col min="9734" max="9734" width="19" style="375" bestFit="1" customWidth="1"/>
    <col min="9735" max="9735" width="17.6640625" style="375" bestFit="1" customWidth="1"/>
    <col min="9736" max="9738" width="9.33203125" style="375"/>
    <col min="9739" max="9739" width="15.6640625" style="375" bestFit="1" customWidth="1"/>
    <col min="9740" max="9984" width="9.33203125" style="375"/>
    <col min="9985" max="9985" width="4.83203125" style="375" customWidth="1"/>
    <col min="9986" max="9986" width="71.6640625" style="375" bestFit="1" customWidth="1"/>
    <col min="9987" max="9987" width="39" style="375" bestFit="1" customWidth="1"/>
    <col min="9988" max="9988" width="19.1640625" style="375" customWidth="1"/>
    <col min="9989" max="9989" width="22" style="375" customWidth="1"/>
    <col min="9990" max="9990" width="19" style="375" bestFit="1" customWidth="1"/>
    <col min="9991" max="9991" width="17.6640625" style="375" bestFit="1" customWidth="1"/>
    <col min="9992" max="9994" width="9.33203125" style="375"/>
    <col min="9995" max="9995" width="15.6640625" style="375" bestFit="1" customWidth="1"/>
    <col min="9996" max="10240" width="9.33203125" style="375"/>
    <col min="10241" max="10241" width="4.83203125" style="375" customWidth="1"/>
    <col min="10242" max="10242" width="71.6640625" style="375" bestFit="1" customWidth="1"/>
    <col min="10243" max="10243" width="39" style="375" bestFit="1" customWidth="1"/>
    <col min="10244" max="10244" width="19.1640625" style="375" customWidth="1"/>
    <col min="10245" max="10245" width="22" style="375" customWidth="1"/>
    <col min="10246" max="10246" width="19" style="375" bestFit="1" customWidth="1"/>
    <col min="10247" max="10247" width="17.6640625" style="375" bestFit="1" customWidth="1"/>
    <col min="10248" max="10250" width="9.33203125" style="375"/>
    <col min="10251" max="10251" width="15.6640625" style="375" bestFit="1" customWidth="1"/>
    <col min="10252" max="10496" width="9.33203125" style="375"/>
    <col min="10497" max="10497" width="4.83203125" style="375" customWidth="1"/>
    <col min="10498" max="10498" width="71.6640625" style="375" bestFit="1" customWidth="1"/>
    <col min="10499" max="10499" width="39" style="375" bestFit="1" customWidth="1"/>
    <col min="10500" max="10500" width="19.1640625" style="375" customWidth="1"/>
    <col min="10501" max="10501" width="22" style="375" customWidth="1"/>
    <col min="10502" max="10502" width="19" style="375" bestFit="1" customWidth="1"/>
    <col min="10503" max="10503" width="17.6640625" style="375" bestFit="1" customWidth="1"/>
    <col min="10504" max="10506" width="9.33203125" style="375"/>
    <col min="10507" max="10507" width="15.6640625" style="375" bestFit="1" customWidth="1"/>
    <col min="10508" max="10752" width="9.33203125" style="375"/>
    <col min="10753" max="10753" width="4.83203125" style="375" customWidth="1"/>
    <col min="10754" max="10754" width="71.6640625" style="375" bestFit="1" customWidth="1"/>
    <col min="10755" max="10755" width="39" style="375" bestFit="1" customWidth="1"/>
    <col min="10756" max="10756" width="19.1640625" style="375" customWidth="1"/>
    <col min="10757" max="10757" width="22" style="375" customWidth="1"/>
    <col min="10758" max="10758" width="19" style="375" bestFit="1" customWidth="1"/>
    <col min="10759" max="10759" width="17.6640625" style="375" bestFit="1" customWidth="1"/>
    <col min="10760" max="10762" width="9.33203125" style="375"/>
    <col min="10763" max="10763" width="15.6640625" style="375" bestFit="1" customWidth="1"/>
    <col min="10764" max="11008" width="9.33203125" style="375"/>
    <col min="11009" max="11009" width="4.83203125" style="375" customWidth="1"/>
    <col min="11010" max="11010" width="71.6640625" style="375" bestFit="1" customWidth="1"/>
    <col min="11011" max="11011" width="39" style="375" bestFit="1" customWidth="1"/>
    <col min="11012" max="11012" width="19.1640625" style="375" customWidth="1"/>
    <col min="11013" max="11013" width="22" style="375" customWidth="1"/>
    <col min="11014" max="11014" width="19" style="375" bestFit="1" customWidth="1"/>
    <col min="11015" max="11015" width="17.6640625" style="375" bestFit="1" customWidth="1"/>
    <col min="11016" max="11018" width="9.33203125" style="375"/>
    <col min="11019" max="11019" width="15.6640625" style="375" bestFit="1" customWidth="1"/>
    <col min="11020" max="11264" width="9.33203125" style="375"/>
    <col min="11265" max="11265" width="4.83203125" style="375" customWidth="1"/>
    <col min="11266" max="11266" width="71.6640625" style="375" bestFit="1" customWidth="1"/>
    <col min="11267" max="11267" width="39" style="375" bestFit="1" customWidth="1"/>
    <col min="11268" max="11268" width="19.1640625" style="375" customWidth="1"/>
    <col min="11269" max="11269" width="22" style="375" customWidth="1"/>
    <col min="11270" max="11270" width="19" style="375" bestFit="1" customWidth="1"/>
    <col min="11271" max="11271" width="17.6640625" style="375" bestFit="1" customWidth="1"/>
    <col min="11272" max="11274" width="9.33203125" style="375"/>
    <col min="11275" max="11275" width="15.6640625" style="375" bestFit="1" customWidth="1"/>
    <col min="11276" max="11520" width="9.33203125" style="375"/>
    <col min="11521" max="11521" width="4.83203125" style="375" customWidth="1"/>
    <col min="11522" max="11522" width="71.6640625" style="375" bestFit="1" customWidth="1"/>
    <col min="11523" max="11523" width="39" style="375" bestFit="1" customWidth="1"/>
    <col min="11524" max="11524" width="19.1640625" style="375" customWidth="1"/>
    <col min="11525" max="11525" width="22" style="375" customWidth="1"/>
    <col min="11526" max="11526" width="19" style="375" bestFit="1" customWidth="1"/>
    <col min="11527" max="11527" width="17.6640625" style="375" bestFit="1" customWidth="1"/>
    <col min="11528" max="11530" width="9.33203125" style="375"/>
    <col min="11531" max="11531" width="15.6640625" style="375" bestFit="1" customWidth="1"/>
    <col min="11532" max="11776" width="9.33203125" style="375"/>
    <col min="11777" max="11777" width="4.83203125" style="375" customWidth="1"/>
    <col min="11778" max="11778" width="71.6640625" style="375" bestFit="1" customWidth="1"/>
    <col min="11779" max="11779" width="39" style="375" bestFit="1" customWidth="1"/>
    <col min="11780" max="11780" width="19.1640625" style="375" customWidth="1"/>
    <col min="11781" max="11781" width="22" style="375" customWidth="1"/>
    <col min="11782" max="11782" width="19" style="375" bestFit="1" customWidth="1"/>
    <col min="11783" max="11783" width="17.6640625" style="375" bestFit="1" customWidth="1"/>
    <col min="11784" max="11786" width="9.33203125" style="375"/>
    <col min="11787" max="11787" width="15.6640625" style="375" bestFit="1" customWidth="1"/>
    <col min="11788" max="12032" width="9.33203125" style="375"/>
    <col min="12033" max="12033" width="4.83203125" style="375" customWidth="1"/>
    <col min="12034" max="12034" width="71.6640625" style="375" bestFit="1" customWidth="1"/>
    <col min="12035" max="12035" width="39" style="375" bestFit="1" customWidth="1"/>
    <col min="12036" max="12036" width="19.1640625" style="375" customWidth="1"/>
    <col min="12037" max="12037" width="22" style="375" customWidth="1"/>
    <col min="12038" max="12038" width="19" style="375" bestFit="1" customWidth="1"/>
    <col min="12039" max="12039" width="17.6640625" style="375" bestFit="1" customWidth="1"/>
    <col min="12040" max="12042" width="9.33203125" style="375"/>
    <col min="12043" max="12043" width="15.6640625" style="375" bestFit="1" customWidth="1"/>
    <col min="12044" max="12288" width="9.33203125" style="375"/>
    <col min="12289" max="12289" width="4.83203125" style="375" customWidth="1"/>
    <col min="12290" max="12290" width="71.6640625" style="375" bestFit="1" customWidth="1"/>
    <col min="12291" max="12291" width="39" style="375" bestFit="1" customWidth="1"/>
    <col min="12292" max="12292" width="19.1640625" style="375" customWidth="1"/>
    <col min="12293" max="12293" width="22" style="375" customWidth="1"/>
    <col min="12294" max="12294" width="19" style="375" bestFit="1" customWidth="1"/>
    <col min="12295" max="12295" width="17.6640625" style="375" bestFit="1" customWidth="1"/>
    <col min="12296" max="12298" width="9.33203125" style="375"/>
    <col min="12299" max="12299" width="15.6640625" style="375" bestFit="1" customWidth="1"/>
    <col min="12300" max="12544" width="9.33203125" style="375"/>
    <col min="12545" max="12545" width="4.83203125" style="375" customWidth="1"/>
    <col min="12546" max="12546" width="71.6640625" style="375" bestFit="1" customWidth="1"/>
    <col min="12547" max="12547" width="39" style="375" bestFit="1" customWidth="1"/>
    <col min="12548" max="12548" width="19.1640625" style="375" customWidth="1"/>
    <col min="12549" max="12549" width="22" style="375" customWidth="1"/>
    <col min="12550" max="12550" width="19" style="375" bestFit="1" customWidth="1"/>
    <col min="12551" max="12551" width="17.6640625" style="375" bestFit="1" customWidth="1"/>
    <col min="12552" max="12554" width="9.33203125" style="375"/>
    <col min="12555" max="12555" width="15.6640625" style="375" bestFit="1" customWidth="1"/>
    <col min="12556" max="12800" width="9.33203125" style="375"/>
    <col min="12801" max="12801" width="4.83203125" style="375" customWidth="1"/>
    <col min="12802" max="12802" width="71.6640625" style="375" bestFit="1" customWidth="1"/>
    <col min="12803" max="12803" width="39" style="375" bestFit="1" customWidth="1"/>
    <col min="12804" max="12804" width="19.1640625" style="375" customWidth="1"/>
    <col min="12805" max="12805" width="22" style="375" customWidth="1"/>
    <col min="12806" max="12806" width="19" style="375" bestFit="1" customWidth="1"/>
    <col min="12807" max="12807" width="17.6640625" style="375" bestFit="1" customWidth="1"/>
    <col min="12808" max="12810" width="9.33203125" style="375"/>
    <col min="12811" max="12811" width="15.6640625" style="375" bestFit="1" customWidth="1"/>
    <col min="12812" max="13056" width="9.33203125" style="375"/>
    <col min="13057" max="13057" width="4.83203125" style="375" customWidth="1"/>
    <col min="13058" max="13058" width="71.6640625" style="375" bestFit="1" customWidth="1"/>
    <col min="13059" max="13059" width="39" style="375" bestFit="1" customWidth="1"/>
    <col min="13060" max="13060" width="19.1640625" style="375" customWidth="1"/>
    <col min="13061" max="13061" width="22" style="375" customWidth="1"/>
    <col min="13062" max="13062" width="19" style="375" bestFit="1" customWidth="1"/>
    <col min="13063" max="13063" width="17.6640625" style="375" bestFit="1" customWidth="1"/>
    <col min="13064" max="13066" width="9.33203125" style="375"/>
    <col min="13067" max="13067" width="15.6640625" style="375" bestFit="1" customWidth="1"/>
    <col min="13068" max="13312" width="9.33203125" style="375"/>
    <col min="13313" max="13313" width="4.83203125" style="375" customWidth="1"/>
    <col min="13314" max="13314" width="71.6640625" style="375" bestFit="1" customWidth="1"/>
    <col min="13315" max="13315" width="39" style="375" bestFit="1" customWidth="1"/>
    <col min="13316" max="13316" width="19.1640625" style="375" customWidth="1"/>
    <col min="13317" max="13317" width="22" style="375" customWidth="1"/>
    <col min="13318" max="13318" width="19" style="375" bestFit="1" customWidth="1"/>
    <col min="13319" max="13319" width="17.6640625" style="375" bestFit="1" customWidth="1"/>
    <col min="13320" max="13322" width="9.33203125" style="375"/>
    <col min="13323" max="13323" width="15.6640625" style="375" bestFit="1" customWidth="1"/>
    <col min="13324" max="13568" width="9.33203125" style="375"/>
    <col min="13569" max="13569" width="4.83203125" style="375" customWidth="1"/>
    <col min="13570" max="13570" width="71.6640625" style="375" bestFit="1" customWidth="1"/>
    <col min="13571" max="13571" width="39" style="375" bestFit="1" customWidth="1"/>
    <col min="13572" max="13572" width="19.1640625" style="375" customWidth="1"/>
    <col min="13573" max="13573" width="22" style="375" customWidth="1"/>
    <col min="13574" max="13574" width="19" style="375" bestFit="1" customWidth="1"/>
    <col min="13575" max="13575" width="17.6640625" style="375" bestFit="1" customWidth="1"/>
    <col min="13576" max="13578" width="9.33203125" style="375"/>
    <col min="13579" max="13579" width="15.6640625" style="375" bestFit="1" customWidth="1"/>
    <col min="13580" max="13824" width="9.33203125" style="375"/>
    <col min="13825" max="13825" width="4.83203125" style="375" customWidth="1"/>
    <col min="13826" max="13826" width="71.6640625" style="375" bestFit="1" customWidth="1"/>
    <col min="13827" max="13827" width="39" style="375" bestFit="1" customWidth="1"/>
    <col min="13828" max="13828" width="19.1640625" style="375" customWidth="1"/>
    <col min="13829" max="13829" width="22" style="375" customWidth="1"/>
    <col min="13830" max="13830" width="19" style="375" bestFit="1" customWidth="1"/>
    <col min="13831" max="13831" width="17.6640625" style="375" bestFit="1" customWidth="1"/>
    <col min="13832" max="13834" width="9.33203125" style="375"/>
    <col min="13835" max="13835" width="15.6640625" style="375" bestFit="1" customWidth="1"/>
    <col min="13836" max="14080" width="9.33203125" style="375"/>
    <col min="14081" max="14081" width="4.83203125" style="375" customWidth="1"/>
    <col min="14082" max="14082" width="71.6640625" style="375" bestFit="1" customWidth="1"/>
    <col min="14083" max="14083" width="39" style="375" bestFit="1" customWidth="1"/>
    <col min="14084" max="14084" width="19.1640625" style="375" customWidth="1"/>
    <col min="14085" max="14085" width="22" style="375" customWidth="1"/>
    <col min="14086" max="14086" width="19" style="375" bestFit="1" customWidth="1"/>
    <col min="14087" max="14087" width="17.6640625" style="375" bestFit="1" customWidth="1"/>
    <col min="14088" max="14090" width="9.33203125" style="375"/>
    <col min="14091" max="14091" width="15.6640625" style="375" bestFit="1" customWidth="1"/>
    <col min="14092" max="14336" width="9.33203125" style="375"/>
    <col min="14337" max="14337" width="4.83203125" style="375" customWidth="1"/>
    <col min="14338" max="14338" width="71.6640625" style="375" bestFit="1" customWidth="1"/>
    <col min="14339" max="14339" width="39" style="375" bestFit="1" customWidth="1"/>
    <col min="14340" max="14340" width="19.1640625" style="375" customWidth="1"/>
    <col min="14341" max="14341" width="22" style="375" customWidth="1"/>
    <col min="14342" max="14342" width="19" style="375" bestFit="1" customWidth="1"/>
    <col min="14343" max="14343" width="17.6640625" style="375" bestFit="1" customWidth="1"/>
    <col min="14344" max="14346" width="9.33203125" style="375"/>
    <col min="14347" max="14347" width="15.6640625" style="375" bestFit="1" customWidth="1"/>
    <col min="14348" max="14592" width="9.33203125" style="375"/>
    <col min="14593" max="14593" width="4.83203125" style="375" customWidth="1"/>
    <col min="14594" max="14594" width="71.6640625" style="375" bestFit="1" customWidth="1"/>
    <col min="14595" max="14595" width="39" style="375" bestFit="1" customWidth="1"/>
    <col min="14596" max="14596" width="19.1640625" style="375" customWidth="1"/>
    <col min="14597" max="14597" width="22" style="375" customWidth="1"/>
    <col min="14598" max="14598" width="19" style="375" bestFit="1" customWidth="1"/>
    <col min="14599" max="14599" width="17.6640625" style="375" bestFit="1" customWidth="1"/>
    <col min="14600" max="14602" width="9.33203125" style="375"/>
    <col min="14603" max="14603" width="15.6640625" style="375" bestFit="1" customWidth="1"/>
    <col min="14604" max="14848" width="9.33203125" style="375"/>
    <col min="14849" max="14849" width="4.83203125" style="375" customWidth="1"/>
    <col min="14850" max="14850" width="71.6640625" style="375" bestFit="1" customWidth="1"/>
    <col min="14851" max="14851" width="39" style="375" bestFit="1" customWidth="1"/>
    <col min="14852" max="14852" width="19.1640625" style="375" customWidth="1"/>
    <col min="14853" max="14853" width="22" style="375" customWidth="1"/>
    <col min="14854" max="14854" width="19" style="375" bestFit="1" customWidth="1"/>
    <col min="14855" max="14855" width="17.6640625" style="375" bestFit="1" customWidth="1"/>
    <col min="14856" max="14858" width="9.33203125" style="375"/>
    <col min="14859" max="14859" width="15.6640625" style="375" bestFit="1" customWidth="1"/>
    <col min="14860" max="15104" width="9.33203125" style="375"/>
    <col min="15105" max="15105" width="4.83203125" style="375" customWidth="1"/>
    <col min="15106" max="15106" width="71.6640625" style="375" bestFit="1" customWidth="1"/>
    <col min="15107" max="15107" width="39" style="375" bestFit="1" customWidth="1"/>
    <col min="15108" max="15108" width="19.1640625" style="375" customWidth="1"/>
    <col min="15109" max="15109" width="22" style="375" customWidth="1"/>
    <col min="15110" max="15110" width="19" style="375" bestFit="1" customWidth="1"/>
    <col min="15111" max="15111" width="17.6640625" style="375" bestFit="1" customWidth="1"/>
    <col min="15112" max="15114" width="9.33203125" style="375"/>
    <col min="15115" max="15115" width="15.6640625" style="375" bestFit="1" customWidth="1"/>
    <col min="15116" max="15360" width="9.33203125" style="375"/>
    <col min="15361" max="15361" width="4.83203125" style="375" customWidth="1"/>
    <col min="15362" max="15362" width="71.6640625" style="375" bestFit="1" customWidth="1"/>
    <col min="15363" max="15363" width="39" style="375" bestFit="1" customWidth="1"/>
    <col min="15364" max="15364" width="19.1640625" style="375" customWidth="1"/>
    <col min="15365" max="15365" width="22" style="375" customWidth="1"/>
    <col min="15366" max="15366" width="19" style="375" bestFit="1" customWidth="1"/>
    <col min="15367" max="15367" width="17.6640625" style="375" bestFit="1" customWidth="1"/>
    <col min="15368" max="15370" width="9.33203125" style="375"/>
    <col min="15371" max="15371" width="15.6640625" style="375" bestFit="1" customWidth="1"/>
    <col min="15372" max="15616" width="9.33203125" style="375"/>
    <col min="15617" max="15617" width="4.83203125" style="375" customWidth="1"/>
    <col min="15618" max="15618" width="71.6640625" style="375" bestFit="1" customWidth="1"/>
    <col min="15619" max="15619" width="39" style="375" bestFit="1" customWidth="1"/>
    <col min="15620" max="15620" width="19.1640625" style="375" customWidth="1"/>
    <col min="15621" max="15621" width="22" style="375" customWidth="1"/>
    <col min="15622" max="15622" width="19" style="375" bestFit="1" customWidth="1"/>
    <col min="15623" max="15623" width="17.6640625" style="375" bestFit="1" customWidth="1"/>
    <col min="15624" max="15626" width="9.33203125" style="375"/>
    <col min="15627" max="15627" width="15.6640625" style="375" bestFit="1" customWidth="1"/>
    <col min="15628" max="15872" width="9.33203125" style="375"/>
    <col min="15873" max="15873" width="4.83203125" style="375" customWidth="1"/>
    <col min="15874" max="15874" width="71.6640625" style="375" bestFit="1" customWidth="1"/>
    <col min="15875" max="15875" width="39" style="375" bestFit="1" customWidth="1"/>
    <col min="15876" max="15876" width="19.1640625" style="375" customWidth="1"/>
    <col min="15877" max="15877" width="22" style="375" customWidth="1"/>
    <col min="15878" max="15878" width="19" style="375" bestFit="1" customWidth="1"/>
    <col min="15879" max="15879" width="17.6640625" style="375" bestFit="1" customWidth="1"/>
    <col min="15880" max="15882" width="9.33203125" style="375"/>
    <col min="15883" max="15883" width="15.6640625" style="375" bestFit="1" customWidth="1"/>
    <col min="15884" max="16128" width="9.33203125" style="375"/>
    <col min="16129" max="16129" width="4.83203125" style="375" customWidth="1"/>
    <col min="16130" max="16130" width="71.6640625" style="375" bestFit="1" customWidth="1"/>
    <col min="16131" max="16131" width="39" style="375" bestFit="1" customWidth="1"/>
    <col min="16132" max="16132" width="19.1640625" style="375" customWidth="1"/>
    <col min="16133" max="16133" width="22" style="375" customWidth="1"/>
    <col min="16134" max="16134" width="19" style="375" bestFit="1" customWidth="1"/>
    <col min="16135" max="16135" width="17.6640625" style="375" bestFit="1" customWidth="1"/>
    <col min="16136" max="16138" width="9.33203125" style="375"/>
    <col min="16139" max="16139" width="15.6640625" style="375" bestFit="1" customWidth="1"/>
    <col min="16140" max="16384" width="9.33203125" style="375"/>
  </cols>
  <sheetData>
    <row r="1" spans="1:5" ht="17.25" thickBot="1" x14ac:dyDescent="0.35">
      <c r="A1" s="370"/>
      <c r="B1" s="371"/>
      <c r="C1" s="372"/>
      <c r="D1" s="373"/>
      <c r="E1" s="374"/>
    </row>
    <row r="2" spans="1:5" ht="18.75" x14ac:dyDescent="0.3">
      <c r="A2" s="370"/>
      <c r="B2" s="376" t="s">
        <v>2000</v>
      </c>
      <c r="C2" s="377"/>
      <c r="D2" s="373"/>
      <c r="E2" s="374"/>
    </row>
    <row r="3" spans="1:5" ht="19.5" thickBot="1" x14ac:dyDescent="0.35">
      <c r="A3" s="370"/>
      <c r="B3" s="378" t="s">
        <v>16</v>
      </c>
      <c r="C3" s="379"/>
      <c r="D3" s="373"/>
      <c r="E3" s="374"/>
    </row>
    <row r="4" spans="1:5" x14ac:dyDescent="0.3">
      <c r="A4" s="370"/>
      <c r="B4" s="380"/>
      <c r="C4" s="381"/>
      <c r="D4" s="373"/>
      <c r="E4" s="374"/>
    </row>
    <row r="5" spans="1:5" x14ac:dyDescent="0.3">
      <c r="A5" s="370"/>
      <c r="B5" s="380"/>
      <c r="C5" s="381" t="s">
        <v>2001</v>
      </c>
      <c r="D5" s="373"/>
      <c r="E5" s="374"/>
    </row>
    <row r="6" spans="1:5" x14ac:dyDescent="0.3">
      <c r="A6" s="370"/>
      <c r="B6" s="382" t="s">
        <v>2002</v>
      </c>
      <c r="C6" s="383">
        <f>SUM(C7:C10)</f>
        <v>0</v>
      </c>
      <c r="D6" s="373"/>
      <c r="E6" s="374"/>
    </row>
    <row r="7" spans="1:5" x14ac:dyDescent="0.3">
      <c r="A7" s="370"/>
      <c r="B7" s="384" t="s">
        <v>2003</v>
      </c>
      <c r="C7" s="385">
        <f>'SO-01 - Vodojem a vstupní...'!J30</f>
        <v>0</v>
      </c>
      <c r="D7" s="373"/>
      <c r="E7" s="374"/>
    </row>
    <row r="8" spans="1:5" x14ac:dyDescent="0.3">
      <c r="A8" s="370"/>
      <c r="B8" s="384" t="s">
        <v>2004</v>
      </c>
      <c r="C8" s="385">
        <f>'SO-02 - Vrtaná studna a m...'!J30</f>
        <v>0</v>
      </c>
      <c r="D8" s="373"/>
      <c r="E8" s="374"/>
    </row>
    <row r="9" spans="1:5" x14ac:dyDescent="0.3">
      <c r="A9" s="370"/>
      <c r="B9" s="384" t="s">
        <v>2005</v>
      </c>
      <c r="C9" s="385">
        <f>'SO-03 - Propojovací potrubí'!J30</f>
        <v>0</v>
      </c>
      <c r="D9" s="373"/>
      <c r="E9" s="374"/>
    </row>
    <row r="10" spans="1:5" x14ac:dyDescent="0.3">
      <c r="A10" s="370"/>
      <c r="B10" s="384" t="s">
        <v>2006</v>
      </c>
      <c r="C10" s="385">
        <f>'SO-04 - Zpevněné a nezpev...'!J30</f>
        <v>0</v>
      </c>
      <c r="D10" s="373"/>
      <c r="E10" s="374"/>
    </row>
    <row r="11" spans="1:5" ht="17.25" thickBot="1" x14ac:dyDescent="0.35">
      <c r="A11" s="370"/>
      <c r="B11" s="386"/>
      <c r="C11" s="387"/>
      <c r="D11" s="373"/>
      <c r="E11" s="374"/>
    </row>
    <row r="12" spans="1:5" ht="17.25" thickBot="1" x14ac:dyDescent="0.35">
      <c r="A12" s="370"/>
      <c r="B12" s="388" t="s">
        <v>2007</v>
      </c>
      <c r="C12" s="389">
        <f>'PS - Strojně technolog.'!J45</f>
        <v>0</v>
      </c>
      <c r="D12" s="373"/>
      <c r="E12" s="374"/>
    </row>
    <row r="13" spans="1:5" ht="17.25" thickBot="1" x14ac:dyDescent="0.35">
      <c r="A13" s="370"/>
      <c r="B13" s="390"/>
      <c r="C13" s="391"/>
      <c r="D13" s="373"/>
      <c r="E13" s="374"/>
    </row>
    <row r="14" spans="1:5" ht="17.25" thickBot="1" x14ac:dyDescent="0.35">
      <c r="A14" s="370"/>
      <c r="B14" s="388" t="s">
        <v>2008</v>
      </c>
      <c r="C14" s="389">
        <f>PS_Elektro_rekapitulace!F30</f>
        <v>0</v>
      </c>
      <c r="D14" s="373"/>
      <c r="E14" s="374"/>
    </row>
    <row r="15" spans="1:5" ht="17.25" thickBot="1" x14ac:dyDescent="0.35">
      <c r="A15" s="370"/>
      <c r="B15" s="392"/>
      <c r="C15" s="387"/>
      <c r="D15" s="373"/>
      <c r="E15" s="374"/>
    </row>
    <row r="16" spans="1:5" ht="19.5" thickBot="1" x14ac:dyDescent="0.35">
      <c r="A16" s="370"/>
      <c r="B16" s="393" t="s">
        <v>2009</v>
      </c>
      <c r="C16" s="394">
        <f>C14+C12+C6</f>
        <v>0</v>
      </c>
      <c r="D16" s="373"/>
      <c r="E16" s="374"/>
    </row>
    <row r="17" spans="1:5" x14ac:dyDescent="0.3">
      <c r="A17" s="370"/>
      <c r="B17" s="380"/>
      <c r="C17" s="381"/>
      <c r="D17" s="373"/>
      <c r="E17" s="374"/>
    </row>
    <row r="18" spans="1:5" x14ac:dyDescent="0.3">
      <c r="A18" s="370"/>
      <c r="B18" s="395" t="s">
        <v>2010</v>
      </c>
      <c r="C18" s="385">
        <f>VRN_ORN!C25</f>
        <v>0</v>
      </c>
      <c r="D18" s="373"/>
      <c r="E18" s="374"/>
    </row>
    <row r="19" spans="1:5" ht="17.25" thickBot="1" x14ac:dyDescent="0.35">
      <c r="A19" s="370"/>
      <c r="B19" s="380"/>
      <c r="C19" s="381"/>
      <c r="D19" s="373"/>
      <c r="E19" s="374"/>
    </row>
    <row r="20" spans="1:5" ht="24" thickBot="1" x14ac:dyDescent="0.4">
      <c r="A20" s="370"/>
      <c r="B20" s="396" t="s">
        <v>2011</v>
      </c>
      <c r="C20" s="396">
        <f>+C18+C16</f>
        <v>0</v>
      </c>
      <c r="D20" s="373"/>
      <c r="E20" s="374"/>
    </row>
    <row r="21" spans="1:5" x14ac:dyDescent="0.3">
      <c r="A21" s="370"/>
      <c r="B21" s="371"/>
      <c r="C21" s="372"/>
      <c r="D21" s="373"/>
      <c r="E21" s="374"/>
    </row>
    <row r="22" spans="1:5" ht="17.25" thickBot="1" x14ac:dyDescent="0.35">
      <c r="A22" s="370"/>
      <c r="B22" s="397" t="s">
        <v>2012</v>
      </c>
      <c r="C22" s="398">
        <f>+C20*0.21</f>
        <v>0</v>
      </c>
      <c r="D22" s="373"/>
      <c r="E22" s="374"/>
    </row>
    <row r="23" spans="1:5" ht="19.5" thickBot="1" x14ac:dyDescent="0.35">
      <c r="A23" s="370"/>
      <c r="B23" s="399" t="s">
        <v>2013</v>
      </c>
      <c r="C23" s="399">
        <f>+C20+C22</f>
        <v>0</v>
      </c>
      <c r="D23" s="373"/>
      <c r="E23" s="374"/>
    </row>
    <row r="24" spans="1:5" x14ac:dyDescent="0.3">
      <c r="A24" s="370"/>
      <c r="B24" s="371"/>
      <c r="C24" s="372"/>
      <c r="D24" s="373"/>
      <c r="E24" s="374"/>
    </row>
    <row r="25" spans="1:5" x14ac:dyDescent="0.3">
      <c r="A25" s="370"/>
      <c r="B25" s="371"/>
      <c r="C25" s="372"/>
      <c r="D25" s="373"/>
      <c r="E25" s="374"/>
    </row>
    <row r="26" spans="1:5" x14ac:dyDescent="0.3">
      <c r="A26" s="370"/>
      <c r="B26" s="371"/>
      <c r="C26" s="372"/>
      <c r="D26" s="373"/>
      <c r="E26" s="374"/>
    </row>
    <row r="27" spans="1:5" x14ac:dyDescent="0.3">
      <c r="A27" s="370"/>
      <c r="B27" s="371"/>
      <c r="C27" s="372"/>
      <c r="D27" s="373"/>
      <c r="E27" s="374"/>
    </row>
    <row r="28" spans="1:5" x14ac:dyDescent="0.3">
      <c r="A28" s="370"/>
      <c r="B28" s="371"/>
      <c r="C28" s="372"/>
      <c r="D28" s="373"/>
      <c r="E28" s="374"/>
    </row>
    <row r="29" spans="1:5" x14ac:dyDescent="0.3">
      <c r="A29" s="370"/>
      <c r="B29" s="371"/>
      <c r="C29" s="372"/>
      <c r="D29" s="373"/>
      <c r="E29" s="374"/>
    </row>
  </sheetData>
  <sheetProtection algorithmName="SHA-512" hashValue="BI/HEa3aDtowleoisKzsY/2A9Zthxe3JFcEGs8MgYxEUXEywjTeLFQ96WX9JK1i/WrmeVojdtN2aslA0w2JpTw==" saltValue="NnLkS1LsjWpuv8cVbPZngw==" spinCount="100000" sheet="1" objects="1" scenarios="1"/>
  <pageMargins left="0.7" right="0.7" top="0.78740157499999996" bottom="0.78740157499999996" header="0.3" footer="0.3"/>
  <pageSetup paperSize="9" scale="9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view="pageBreakPreview" zoomScaleNormal="100" zoomScaleSheetLayoutView="100" workbookViewId="0">
      <selection activeCell="B16" sqref="B16"/>
    </sheetView>
  </sheetViews>
  <sheetFormatPr defaultColWidth="9.33203125" defaultRowHeight="15.75" x14ac:dyDescent="0.25"/>
  <cols>
    <col min="1" max="1" width="11.1640625" style="349" customWidth="1"/>
    <col min="2" max="2" width="84.6640625" style="349" customWidth="1"/>
    <col min="3" max="3" width="20.1640625" style="349" customWidth="1"/>
    <col min="4" max="4" width="9.33203125" style="349"/>
    <col min="5" max="5" width="11.83203125" style="349" bestFit="1" customWidth="1"/>
    <col min="6" max="16384" width="9.33203125" style="349"/>
  </cols>
  <sheetData>
    <row r="1" spans="1:6" ht="24" thickBot="1" x14ac:dyDescent="0.4">
      <c r="A1" s="625" t="s">
        <v>1981</v>
      </c>
      <c r="B1" s="626"/>
      <c r="C1" s="627"/>
      <c r="D1" s="347"/>
      <c r="E1" s="347"/>
      <c r="F1" s="348"/>
    </row>
    <row r="2" spans="1:6" ht="24" thickBot="1" x14ac:dyDescent="0.4">
      <c r="A2" s="628" t="s">
        <v>16</v>
      </c>
      <c r="B2" s="629"/>
      <c r="C2" s="630"/>
      <c r="D2" s="347"/>
      <c r="E2" s="347"/>
      <c r="F2" s="348"/>
    </row>
    <row r="3" spans="1:6" x14ac:dyDescent="0.25">
      <c r="A3" s="350"/>
      <c r="B3" s="351"/>
      <c r="C3" s="352"/>
    </row>
    <row r="4" spans="1:6" x14ac:dyDescent="0.25">
      <c r="A4" s="353"/>
      <c r="B4" s="354" t="s">
        <v>1982</v>
      </c>
      <c r="C4" s="355" t="s">
        <v>1983</v>
      </c>
      <c r="E4" s="356"/>
    </row>
    <row r="5" spans="1:6" x14ac:dyDescent="0.25">
      <c r="A5" s="357" t="s">
        <v>20</v>
      </c>
      <c r="B5" s="358" t="s">
        <v>1984</v>
      </c>
      <c r="C5" s="424"/>
    </row>
    <row r="6" spans="1:6" ht="31.5" x14ac:dyDescent="0.25">
      <c r="A6" s="357" t="s">
        <v>80</v>
      </c>
      <c r="B6" s="358" t="s">
        <v>1985</v>
      </c>
      <c r="C6" s="424"/>
    </row>
    <row r="7" spans="1:6" x14ac:dyDescent="0.25">
      <c r="A7" s="357" t="s">
        <v>153</v>
      </c>
      <c r="B7" s="359" t="s">
        <v>1986</v>
      </c>
      <c r="C7" s="424"/>
    </row>
    <row r="8" spans="1:6" x14ac:dyDescent="0.25">
      <c r="A8" s="357"/>
      <c r="B8" s="359"/>
      <c r="C8" s="425"/>
    </row>
    <row r="9" spans="1:6" x14ac:dyDescent="0.25">
      <c r="A9" s="353"/>
      <c r="B9" s="354" t="s">
        <v>1987</v>
      </c>
      <c r="C9" s="426"/>
    </row>
    <row r="10" spans="1:6" x14ac:dyDescent="0.25">
      <c r="A10" s="357" t="s">
        <v>141</v>
      </c>
      <c r="B10" s="359" t="s">
        <v>1988</v>
      </c>
      <c r="C10" s="424"/>
    </row>
    <row r="11" spans="1:6" x14ac:dyDescent="0.25">
      <c r="A11" s="357" t="s">
        <v>170</v>
      </c>
      <c r="B11" s="359" t="s">
        <v>2014</v>
      </c>
      <c r="C11" s="424"/>
    </row>
    <row r="12" spans="1:6" x14ac:dyDescent="0.25">
      <c r="A12" s="357" t="s">
        <v>178</v>
      </c>
      <c r="B12" s="359" t="s">
        <v>1989</v>
      </c>
      <c r="C12" s="424"/>
    </row>
    <row r="13" spans="1:6" x14ac:dyDescent="0.25">
      <c r="A13" s="357"/>
      <c r="B13" s="360"/>
      <c r="C13" s="427"/>
    </row>
    <row r="14" spans="1:6" x14ac:dyDescent="0.25">
      <c r="A14" s="353"/>
      <c r="B14" s="354" t="s">
        <v>1990</v>
      </c>
      <c r="C14" s="426"/>
    </row>
    <row r="15" spans="1:6" ht="31.5" x14ac:dyDescent="0.25">
      <c r="A15" s="357" t="s">
        <v>184</v>
      </c>
      <c r="B15" s="359" t="s">
        <v>1991</v>
      </c>
      <c r="C15" s="424"/>
    </row>
    <row r="16" spans="1:6" ht="31.5" x14ac:dyDescent="0.25">
      <c r="A16" s="357" t="s">
        <v>190</v>
      </c>
      <c r="B16" s="358" t="s">
        <v>1992</v>
      </c>
      <c r="C16" s="424"/>
    </row>
    <row r="17" spans="1:3" x14ac:dyDescent="0.25">
      <c r="A17" s="357"/>
      <c r="B17" s="361"/>
      <c r="C17" s="425"/>
    </row>
    <row r="18" spans="1:3" x14ac:dyDescent="0.25">
      <c r="A18" s="353"/>
      <c r="B18" s="354" t="s">
        <v>1993</v>
      </c>
      <c r="C18" s="426"/>
    </row>
    <row r="19" spans="1:3" ht="47.25" x14ac:dyDescent="0.25">
      <c r="A19" s="357" t="s">
        <v>196</v>
      </c>
      <c r="B19" s="359" t="s">
        <v>1994</v>
      </c>
      <c r="C19" s="424"/>
    </row>
    <row r="20" spans="1:3" x14ac:dyDescent="0.25">
      <c r="A20" s="357" t="s">
        <v>203</v>
      </c>
      <c r="B20" s="359" t="s">
        <v>1995</v>
      </c>
      <c r="C20" s="424"/>
    </row>
    <row r="21" spans="1:3" ht="31.5" x14ac:dyDescent="0.25">
      <c r="A21" s="357" t="s">
        <v>209</v>
      </c>
      <c r="B21" s="359" t="s">
        <v>1996</v>
      </c>
      <c r="C21" s="424"/>
    </row>
    <row r="22" spans="1:3" x14ac:dyDescent="0.25">
      <c r="A22" s="357" t="s">
        <v>216</v>
      </c>
      <c r="B22" s="359" t="s">
        <v>1997</v>
      </c>
      <c r="C22" s="424"/>
    </row>
    <row r="23" spans="1:3" ht="47.25" x14ac:dyDescent="0.25">
      <c r="A23" s="357" t="s">
        <v>222</v>
      </c>
      <c r="B23" s="359" t="s">
        <v>1998</v>
      </c>
      <c r="C23" s="424"/>
    </row>
    <row r="24" spans="1:3" x14ac:dyDescent="0.25">
      <c r="A24" s="353"/>
      <c r="B24" s="361"/>
      <c r="C24" s="362"/>
    </row>
    <row r="25" spans="1:3" ht="16.5" thickBot="1" x14ac:dyDescent="0.3">
      <c r="A25" s="363"/>
      <c r="B25" s="364" t="s">
        <v>1999</v>
      </c>
      <c r="C25" s="365">
        <f>SUM(C5:C24)</f>
        <v>0</v>
      </c>
    </row>
    <row r="26" spans="1:3" x14ac:dyDescent="0.25">
      <c r="A26" s="366"/>
      <c r="C26" s="367"/>
    </row>
    <row r="27" spans="1:3" x14ac:dyDescent="0.25">
      <c r="A27" s="366"/>
      <c r="C27" s="367"/>
    </row>
    <row r="28" spans="1:3" x14ac:dyDescent="0.25">
      <c r="A28" s="366"/>
      <c r="C28" s="367"/>
    </row>
    <row r="29" spans="1:3" x14ac:dyDescent="0.25">
      <c r="A29" s="366"/>
      <c r="C29" s="367"/>
    </row>
    <row r="30" spans="1:3" x14ac:dyDescent="0.25">
      <c r="A30" s="366"/>
      <c r="C30" s="367"/>
    </row>
    <row r="31" spans="1:3" x14ac:dyDescent="0.25">
      <c r="A31" s="366"/>
      <c r="C31" s="367"/>
    </row>
    <row r="32" spans="1:3" x14ac:dyDescent="0.25">
      <c r="A32" s="366"/>
      <c r="C32" s="367"/>
    </row>
    <row r="33" spans="1:3" x14ac:dyDescent="0.25">
      <c r="A33" s="366"/>
      <c r="C33" s="367"/>
    </row>
    <row r="34" spans="1:3" x14ac:dyDescent="0.25">
      <c r="A34" s="366"/>
      <c r="C34" s="367"/>
    </row>
    <row r="35" spans="1:3" x14ac:dyDescent="0.25">
      <c r="A35" s="366"/>
      <c r="C35" s="367"/>
    </row>
    <row r="36" spans="1:3" x14ac:dyDescent="0.25">
      <c r="A36" s="366"/>
      <c r="C36" s="368"/>
    </row>
    <row r="37" spans="1:3" x14ac:dyDescent="0.25">
      <c r="A37" s="366"/>
      <c r="C37" s="368"/>
    </row>
    <row r="38" spans="1:3" x14ac:dyDescent="0.25">
      <c r="A38" s="366"/>
      <c r="C38" s="368"/>
    </row>
    <row r="39" spans="1:3" x14ac:dyDescent="0.25">
      <c r="A39" s="366"/>
      <c r="C39" s="368"/>
    </row>
    <row r="40" spans="1:3" x14ac:dyDescent="0.25">
      <c r="A40" s="366"/>
      <c r="C40" s="368"/>
    </row>
    <row r="41" spans="1:3" x14ac:dyDescent="0.25">
      <c r="A41" s="369"/>
      <c r="C41" s="368"/>
    </row>
    <row r="42" spans="1:3" x14ac:dyDescent="0.25">
      <c r="A42" s="369"/>
      <c r="C42" s="368"/>
    </row>
    <row r="43" spans="1:3" x14ac:dyDescent="0.25">
      <c r="A43" s="369"/>
      <c r="C43" s="368"/>
    </row>
    <row r="44" spans="1:3" x14ac:dyDescent="0.25">
      <c r="A44" s="369"/>
      <c r="C44" s="368"/>
    </row>
    <row r="45" spans="1:3" x14ac:dyDescent="0.25">
      <c r="C45" s="368"/>
    </row>
    <row r="46" spans="1:3" x14ac:dyDescent="0.25">
      <c r="C46" s="368"/>
    </row>
    <row r="47" spans="1:3" x14ac:dyDescent="0.25">
      <c r="C47" s="368"/>
    </row>
    <row r="48" spans="1:3" x14ac:dyDescent="0.25">
      <c r="C48" s="368"/>
    </row>
  </sheetData>
  <sheetProtection algorithmName="SHA-512" hashValue="bhKKEvmvFJJR/KaE+h+TiGMULt2i4phtzLDcJUsd1IdV9Lcl5kmuQye3dJlZytNlnc52cH/acsDRCKo0wj58Ag==" saltValue="zoBYOJevZu+uVWPpXRQ6hg==" spinCount="100000" sheet="1" objects="1" scenarios="1"/>
  <protectedRanges>
    <protectedRange sqref="C5:C25" name="Oblast3"/>
    <protectedRange sqref="C5:C25" name="Oblast1"/>
    <protectedRange sqref="C5:C25" name="Oblast2"/>
  </protectedRanges>
  <mergeCells count="2">
    <mergeCell ref="A1:C1"/>
    <mergeCell ref="A2:C2"/>
  </mergeCells>
  <pageMargins left="0.7" right="0.7" top="0.78740157499999996" bottom="0.78740157499999996" header="0.3" footer="0.3"/>
  <pageSetup paperSize="9" scale="94" orientation="portrait" r:id="rId1"/>
  <colBreaks count="1" manualBreakCount="1">
    <brk id="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18"/>
  <sheetViews>
    <sheetView showGridLines="0" zoomScale="110" zoomScaleNormal="110" workbookViewId="0">
      <selection activeCell="D15" sqref="D15:J15"/>
    </sheetView>
  </sheetViews>
  <sheetFormatPr defaultRowHeight="11.25" x14ac:dyDescent="0.2"/>
  <cols>
    <col min="1" max="1" width="8.33203125" style="75" customWidth="1"/>
    <col min="2" max="2" width="1.6640625" style="75" customWidth="1"/>
    <col min="3" max="4" width="5" style="75" customWidth="1"/>
    <col min="5" max="5" width="11.6640625" style="75" customWidth="1"/>
    <col min="6" max="6" width="9.1640625" style="75" customWidth="1"/>
    <col min="7" max="7" width="5" style="75" customWidth="1"/>
    <col min="8" max="8" width="77.83203125" style="75" customWidth="1"/>
    <col min="9" max="10" width="20" style="75" customWidth="1"/>
    <col min="11" max="11" width="1.6640625" style="75" customWidth="1"/>
  </cols>
  <sheetData>
    <row r="1" spans="2:11" s="1" customFormat="1" ht="37.5" customHeight="1" x14ac:dyDescent="0.2"/>
    <row r="2" spans="2:11" s="1" customFormat="1" ht="7.5" customHeight="1" x14ac:dyDescent="0.2">
      <c r="B2" s="76"/>
      <c r="C2" s="77"/>
      <c r="D2" s="77"/>
      <c r="E2" s="77"/>
      <c r="F2" s="77"/>
      <c r="G2" s="77"/>
      <c r="H2" s="77"/>
      <c r="I2" s="77"/>
      <c r="J2" s="77"/>
      <c r="K2" s="78"/>
    </row>
    <row r="3" spans="2:11" s="8" customFormat="1" ht="45" customHeight="1" x14ac:dyDescent="0.2">
      <c r="B3" s="79"/>
      <c r="C3" s="632" t="s">
        <v>1531</v>
      </c>
      <c r="D3" s="632"/>
      <c r="E3" s="632"/>
      <c r="F3" s="632"/>
      <c r="G3" s="632"/>
      <c r="H3" s="632"/>
      <c r="I3" s="632"/>
      <c r="J3" s="632"/>
      <c r="K3" s="80"/>
    </row>
    <row r="4" spans="2:11" s="1" customFormat="1" ht="25.5" customHeight="1" x14ac:dyDescent="0.3">
      <c r="B4" s="81"/>
      <c r="C4" s="633" t="s">
        <v>1532</v>
      </c>
      <c r="D4" s="633"/>
      <c r="E4" s="633"/>
      <c r="F4" s="633"/>
      <c r="G4" s="633"/>
      <c r="H4" s="633"/>
      <c r="I4" s="633"/>
      <c r="J4" s="633"/>
      <c r="K4" s="82"/>
    </row>
    <row r="5" spans="2:11" s="1" customFormat="1" ht="5.25" customHeight="1" x14ac:dyDescent="0.2">
      <c r="B5" s="81"/>
      <c r="C5" s="83"/>
      <c r="D5" s="83"/>
      <c r="E5" s="83"/>
      <c r="F5" s="83"/>
      <c r="G5" s="83"/>
      <c r="H5" s="83"/>
      <c r="I5" s="83"/>
      <c r="J5" s="83"/>
      <c r="K5" s="82"/>
    </row>
    <row r="6" spans="2:11" s="1" customFormat="1" ht="15" customHeight="1" x14ac:dyDescent="0.2">
      <c r="B6" s="81"/>
      <c r="C6" s="631" t="s">
        <v>1533</v>
      </c>
      <c r="D6" s="631"/>
      <c r="E6" s="631"/>
      <c r="F6" s="631"/>
      <c r="G6" s="631"/>
      <c r="H6" s="631"/>
      <c r="I6" s="631"/>
      <c r="J6" s="631"/>
      <c r="K6" s="82"/>
    </row>
    <row r="7" spans="2:11" s="1" customFormat="1" ht="15" customHeight="1" x14ac:dyDescent="0.2">
      <c r="B7" s="85"/>
      <c r="C7" s="631" t="s">
        <v>1534</v>
      </c>
      <c r="D7" s="631"/>
      <c r="E7" s="631"/>
      <c r="F7" s="631"/>
      <c r="G7" s="631"/>
      <c r="H7" s="631"/>
      <c r="I7" s="631"/>
      <c r="J7" s="631"/>
      <c r="K7" s="82"/>
    </row>
    <row r="8" spans="2:11" s="1" customFormat="1" ht="12.75" customHeight="1" x14ac:dyDescent="0.2">
      <c r="B8" s="85"/>
      <c r="C8" s="84"/>
      <c r="D8" s="84"/>
      <c r="E8" s="84"/>
      <c r="F8" s="84"/>
      <c r="G8" s="84"/>
      <c r="H8" s="84"/>
      <c r="I8" s="84"/>
      <c r="J8" s="84"/>
      <c r="K8" s="82"/>
    </row>
    <row r="9" spans="2:11" s="1" customFormat="1" ht="15" customHeight="1" x14ac:dyDescent="0.2">
      <c r="B9" s="85"/>
      <c r="C9" s="631" t="s">
        <v>1535</v>
      </c>
      <c r="D9" s="631"/>
      <c r="E9" s="631"/>
      <c r="F9" s="631"/>
      <c r="G9" s="631"/>
      <c r="H9" s="631"/>
      <c r="I9" s="631"/>
      <c r="J9" s="631"/>
      <c r="K9" s="82"/>
    </row>
    <row r="10" spans="2:11" s="1" customFormat="1" ht="15" customHeight="1" x14ac:dyDescent="0.2">
      <c r="B10" s="85"/>
      <c r="C10" s="84"/>
      <c r="D10" s="631" t="s">
        <v>1536</v>
      </c>
      <c r="E10" s="631"/>
      <c r="F10" s="631"/>
      <c r="G10" s="631"/>
      <c r="H10" s="631"/>
      <c r="I10" s="631"/>
      <c r="J10" s="631"/>
      <c r="K10" s="82"/>
    </row>
    <row r="11" spans="2:11" s="1" customFormat="1" ht="15" customHeight="1" x14ac:dyDescent="0.2">
      <c r="B11" s="85"/>
      <c r="C11" s="86"/>
      <c r="D11" s="631" t="s">
        <v>1537</v>
      </c>
      <c r="E11" s="631"/>
      <c r="F11" s="631"/>
      <c r="G11" s="631"/>
      <c r="H11" s="631"/>
      <c r="I11" s="631"/>
      <c r="J11" s="631"/>
      <c r="K11" s="82"/>
    </row>
    <row r="12" spans="2:11" s="1" customFormat="1" ht="15" customHeight="1" x14ac:dyDescent="0.2">
      <c r="B12" s="85"/>
      <c r="C12" s="86"/>
      <c r="D12" s="84"/>
      <c r="E12" s="84"/>
      <c r="F12" s="84"/>
      <c r="G12" s="84"/>
      <c r="H12" s="84"/>
      <c r="I12" s="84"/>
      <c r="J12" s="84"/>
      <c r="K12" s="82"/>
    </row>
    <row r="13" spans="2:11" s="1" customFormat="1" ht="15" customHeight="1" x14ac:dyDescent="0.2">
      <c r="B13" s="85"/>
      <c r="C13" s="86"/>
      <c r="D13" s="87" t="s">
        <v>1538</v>
      </c>
      <c r="E13" s="84"/>
      <c r="F13" s="84"/>
      <c r="G13" s="84"/>
      <c r="H13" s="84"/>
      <c r="I13" s="84"/>
      <c r="J13" s="84"/>
      <c r="K13" s="82"/>
    </row>
    <row r="14" spans="2:11" s="1" customFormat="1" ht="12.75" customHeight="1" x14ac:dyDescent="0.2">
      <c r="B14" s="85"/>
      <c r="C14" s="86"/>
      <c r="D14" s="86"/>
      <c r="E14" s="86"/>
      <c r="F14" s="86"/>
      <c r="G14" s="86"/>
      <c r="H14" s="86"/>
      <c r="I14" s="86"/>
      <c r="J14" s="86"/>
      <c r="K14" s="82"/>
    </row>
    <row r="15" spans="2:11" s="1" customFormat="1" ht="15" customHeight="1" x14ac:dyDescent="0.2">
      <c r="B15" s="85"/>
      <c r="C15" s="86"/>
      <c r="D15" s="631" t="s">
        <v>1539</v>
      </c>
      <c r="E15" s="631"/>
      <c r="F15" s="631"/>
      <c r="G15" s="631"/>
      <c r="H15" s="631"/>
      <c r="I15" s="631"/>
      <c r="J15" s="631"/>
      <c r="K15" s="82"/>
    </row>
    <row r="16" spans="2:11" s="1" customFormat="1" ht="15" customHeight="1" x14ac:dyDescent="0.2">
      <c r="B16" s="85"/>
      <c r="C16" s="86"/>
      <c r="D16" s="631" t="s">
        <v>1540</v>
      </c>
      <c r="E16" s="631"/>
      <c r="F16" s="631"/>
      <c r="G16" s="631"/>
      <c r="H16" s="631"/>
      <c r="I16" s="631"/>
      <c r="J16" s="631"/>
      <c r="K16" s="82"/>
    </row>
    <row r="17" spans="2:11" s="1" customFormat="1" ht="15" customHeight="1" x14ac:dyDescent="0.2">
      <c r="B17" s="85"/>
      <c r="C17" s="86"/>
      <c r="D17" s="631" t="s">
        <v>1541</v>
      </c>
      <c r="E17" s="631"/>
      <c r="F17" s="631"/>
      <c r="G17" s="631"/>
      <c r="H17" s="631"/>
      <c r="I17" s="631"/>
      <c r="J17" s="631"/>
      <c r="K17" s="82"/>
    </row>
    <row r="18" spans="2:11" s="1" customFormat="1" ht="15" customHeight="1" x14ac:dyDescent="0.2">
      <c r="B18" s="85"/>
      <c r="C18" s="86"/>
      <c r="D18" s="86"/>
      <c r="E18" s="88" t="s">
        <v>78</v>
      </c>
      <c r="F18" s="631" t="s">
        <v>1542</v>
      </c>
      <c r="G18" s="631"/>
      <c r="H18" s="631"/>
      <c r="I18" s="631"/>
      <c r="J18" s="631"/>
      <c r="K18" s="82"/>
    </row>
    <row r="19" spans="2:11" s="1" customFormat="1" ht="15" customHeight="1" x14ac:dyDescent="0.2">
      <c r="B19" s="85"/>
      <c r="C19" s="86"/>
      <c r="D19" s="86"/>
      <c r="E19" s="88" t="s">
        <v>1543</v>
      </c>
      <c r="F19" s="631" t="s">
        <v>1544</v>
      </c>
      <c r="G19" s="631"/>
      <c r="H19" s="631"/>
      <c r="I19" s="631"/>
      <c r="J19" s="631"/>
      <c r="K19" s="82"/>
    </row>
    <row r="20" spans="2:11" s="1" customFormat="1" ht="15" customHeight="1" x14ac:dyDescent="0.2">
      <c r="B20" s="85"/>
      <c r="C20" s="86"/>
      <c r="D20" s="86"/>
      <c r="E20" s="88" t="s">
        <v>1545</v>
      </c>
      <c r="F20" s="631" t="s">
        <v>1546</v>
      </c>
      <c r="G20" s="631"/>
      <c r="H20" s="631"/>
      <c r="I20" s="631"/>
      <c r="J20" s="631"/>
      <c r="K20" s="82"/>
    </row>
    <row r="21" spans="2:11" s="1" customFormat="1" ht="15" customHeight="1" x14ac:dyDescent="0.2">
      <c r="B21" s="85"/>
      <c r="C21" s="86"/>
      <c r="D21" s="86"/>
      <c r="E21" s="88" t="s">
        <v>1547</v>
      </c>
      <c r="F21" s="631" t="s">
        <v>1548</v>
      </c>
      <c r="G21" s="631"/>
      <c r="H21" s="631"/>
      <c r="I21" s="631"/>
      <c r="J21" s="631"/>
      <c r="K21" s="82"/>
    </row>
    <row r="22" spans="2:11" s="1" customFormat="1" ht="15" customHeight="1" x14ac:dyDescent="0.2">
      <c r="B22" s="85"/>
      <c r="C22" s="86"/>
      <c r="D22" s="86"/>
      <c r="E22" s="88" t="s">
        <v>1549</v>
      </c>
      <c r="F22" s="631" t="s">
        <v>1550</v>
      </c>
      <c r="G22" s="631"/>
      <c r="H22" s="631"/>
      <c r="I22" s="631"/>
      <c r="J22" s="631"/>
      <c r="K22" s="82"/>
    </row>
    <row r="23" spans="2:11" s="1" customFormat="1" ht="15" customHeight="1" x14ac:dyDescent="0.2">
      <c r="B23" s="85"/>
      <c r="C23" s="86"/>
      <c r="D23" s="86"/>
      <c r="E23" s="88" t="s">
        <v>1551</v>
      </c>
      <c r="F23" s="631" t="s">
        <v>1552</v>
      </c>
      <c r="G23" s="631"/>
      <c r="H23" s="631"/>
      <c r="I23" s="631"/>
      <c r="J23" s="631"/>
      <c r="K23" s="82"/>
    </row>
    <row r="24" spans="2:11" s="1" customFormat="1" ht="12.75" customHeight="1" x14ac:dyDescent="0.2">
      <c r="B24" s="85"/>
      <c r="C24" s="86"/>
      <c r="D24" s="86"/>
      <c r="E24" s="86"/>
      <c r="F24" s="86"/>
      <c r="G24" s="86"/>
      <c r="H24" s="86"/>
      <c r="I24" s="86"/>
      <c r="J24" s="86"/>
      <c r="K24" s="82"/>
    </row>
    <row r="25" spans="2:11" s="1" customFormat="1" ht="15" customHeight="1" x14ac:dyDescent="0.2">
      <c r="B25" s="85"/>
      <c r="C25" s="631" t="s">
        <v>1553</v>
      </c>
      <c r="D25" s="631"/>
      <c r="E25" s="631"/>
      <c r="F25" s="631"/>
      <c r="G25" s="631"/>
      <c r="H25" s="631"/>
      <c r="I25" s="631"/>
      <c r="J25" s="631"/>
      <c r="K25" s="82"/>
    </row>
    <row r="26" spans="2:11" s="1" customFormat="1" ht="15" customHeight="1" x14ac:dyDescent="0.2">
      <c r="B26" s="85"/>
      <c r="C26" s="631" t="s">
        <v>1554</v>
      </c>
      <c r="D26" s="631"/>
      <c r="E26" s="631"/>
      <c r="F26" s="631"/>
      <c r="G26" s="631"/>
      <c r="H26" s="631"/>
      <c r="I26" s="631"/>
      <c r="J26" s="631"/>
      <c r="K26" s="82"/>
    </row>
    <row r="27" spans="2:11" s="1" customFormat="1" ht="15" customHeight="1" x14ac:dyDescent="0.2">
      <c r="B27" s="85"/>
      <c r="C27" s="84"/>
      <c r="D27" s="631" t="s">
        <v>1555</v>
      </c>
      <c r="E27" s="631"/>
      <c r="F27" s="631"/>
      <c r="G27" s="631"/>
      <c r="H27" s="631"/>
      <c r="I27" s="631"/>
      <c r="J27" s="631"/>
      <c r="K27" s="82"/>
    </row>
    <row r="28" spans="2:11" s="1" customFormat="1" ht="15" customHeight="1" x14ac:dyDescent="0.2">
      <c r="B28" s="85"/>
      <c r="C28" s="86"/>
      <c r="D28" s="631" t="s">
        <v>1556</v>
      </c>
      <c r="E28" s="631"/>
      <c r="F28" s="631"/>
      <c r="G28" s="631"/>
      <c r="H28" s="631"/>
      <c r="I28" s="631"/>
      <c r="J28" s="631"/>
      <c r="K28" s="82"/>
    </row>
    <row r="29" spans="2:11" s="1" customFormat="1" ht="12.75" customHeight="1" x14ac:dyDescent="0.2">
      <c r="B29" s="85"/>
      <c r="C29" s="86"/>
      <c r="D29" s="86"/>
      <c r="E29" s="86"/>
      <c r="F29" s="86"/>
      <c r="G29" s="86"/>
      <c r="H29" s="86"/>
      <c r="I29" s="86"/>
      <c r="J29" s="86"/>
      <c r="K29" s="82"/>
    </row>
    <row r="30" spans="2:11" s="1" customFormat="1" ht="15" customHeight="1" x14ac:dyDescent="0.2">
      <c r="B30" s="85"/>
      <c r="C30" s="86"/>
      <c r="D30" s="631" t="s">
        <v>1557</v>
      </c>
      <c r="E30" s="631"/>
      <c r="F30" s="631"/>
      <c r="G30" s="631"/>
      <c r="H30" s="631"/>
      <c r="I30" s="631"/>
      <c r="J30" s="631"/>
      <c r="K30" s="82"/>
    </row>
    <row r="31" spans="2:11" s="1" customFormat="1" ht="15" customHeight="1" x14ac:dyDescent="0.2">
      <c r="B31" s="85"/>
      <c r="C31" s="86"/>
      <c r="D31" s="631" t="s">
        <v>1558</v>
      </c>
      <c r="E31" s="631"/>
      <c r="F31" s="631"/>
      <c r="G31" s="631"/>
      <c r="H31" s="631"/>
      <c r="I31" s="631"/>
      <c r="J31" s="631"/>
      <c r="K31" s="82"/>
    </row>
    <row r="32" spans="2:11" s="1" customFormat="1" ht="12.75" customHeight="1" x14ac:dyDescent="0.2">
      <c r="B32" s="85"/>
      <c r="C32" s="86"/>
      <c r="D32" s="86"/>
      <c r="E32" s="86"/>
      <c r="F32" s="86"/>
      <c r="G32" s="86"/>
      <c r="H32" s="86"/>
      <c r="I32" s="86"/>
      <c r="J32" s="86"/>
      <c r="K32" s="82"/>
    </row>
    <row r="33" spans="2:11" s="1" customFormat="1" ht="15" customHeight="1" x14ac:dyDescent="0.2">
      <c r="B33" s="85"/>
      <c r="C33" s="86"/>
      <c r="D33" s="631" t="s">
        <v>1559</v>
      </c>
      <c r="E33" s="631"/>
      <c r="F33" s="631"/>
      <c r="G33" s="631"/>
      <c r="H33" s="631"/>
      <c r="I33" s="631"/>
      <c r="J33" s="631"/>
      <c r="K33" s="82"/>
    </row>
    <row r="34" spans="2:11" s="1" customFormat="1" ht="15" customHeight="1" x14ac:dyDescent="0.2">
      <c r="B34" s="85"/>
      <c r="C34" s="86"/>
      <c r="D34" s="631" t="s">
        <v>1560</v>
      </c>
      <c r="E34" s="631"/>
      <c r="F34" s="631"/>
      <c r="G34" s="631"/>
      <c r="H34" s="631"/>
      <c r="I34" s="631"/>
      <c r="J34" s="631"/>
      <c r="K34" s="82"/>
    </row>
    <row r="35" spans="2:11" s="1" customFormat="1" ht="15" customHeight="1" x14ac:dyDescent="0.2">
      <c r="B35" s="85"/>
      <c r="C35" s="86"/>
      <c r="D35" s="631" t="s">
        <v>1561</v>
      </c>
      <c r="E35" s="631"/>
      <c r="F35" s="631"/>
      <c r="G35" s="631"/>
      <c r="H35" s="631"/>
      <c r="I35" s="631"/>
      <c r="J35" s="631"/>
      <c r="K35" s="82"/>
    </row>
    <row r="36" spans="2:11" s="1" customFormat="1" ht="15" customHeight="1" x14ac:dyDescent="0.2">
      <c r="B36" s="85"/>
      <c r="C36" s="86"/>
      <c r="D36" s="84"/>
      <c r="E36" s="87" t="s">
        <v>120</v>
      </c>
      <c r="F36" s="84"/>
      <c r="G36" s="631" t="s">
        <v>1562</v>
      </c>
      <c r="H36" s="631"/>
      <c r="I36" s="631"/>
      <c r="J36" s="631"/>
      <c r="K36" s="82"/>
    </row>
    <row r="37" spans="2:11" s="1" customFormat="1" ht="30.75" customHeight="1" x14ac:dyDescent="0.2">
      <c r="B37" s="85"/>
      <c r="C37" s="86"/>
      <c r="D37" s="84"/>
      <c r="E37" s="87" t="s">
        <v>1563</v>
      </c>
      <c r="F37" s="84"/>
      <c r="G37" s="631" t="s">
        <v>1564</v>
      </c>
      <c r="H37" s="631"/>
      <c r="I37" s="631"/>
      <c r="J37" s="631"/>
      <c r="K37" s="82"/>
    </row>
    <row r="38" spans="2:11" s="1" customFormat="1" ht="15" customHeight="1" x14ac:dyDescent="0.2">
      <c r="B38" s="85"/>
      <c r="C38" s="86"/>
      <c r="D38" s="84"/>
      <c r="E38" s="87" t="s">
        <v>52</v>
      </c>
      <c r="F38" s="84"/>
      <c r="G38" s="631" t="s">
        <v>1565</v>
      </c>
      <c r="H38" s="631"/>
      <c r="I38" s="631"/>
      <c r="J38" s="631"/>
      <c r="K38" s="82"/>
    </row>
    <row r="39" spans="2:11" s="1" customFormat="1" ht="15" customHeight="1" x14ac:dyDescent="0.2">
      <c r="B39" s="85"/>
      <c r="C39" s="86"/>
      <c r="D39" s="84"/>
      <c r="E39" s="87" t="s">
        <v>53</v>
      </c>
      <c r="F39" s="84"/>
      <c r="G39" s="631" t="s">
        <v>1566</v>
      </c>
      <c r="H39" s="631"/>
      <c r="I39" s="631"/>
      <c r="J39" s="631"/>
      <c r="K39" s="82"/>
    </row>
    <row r="40" spans="2:11" s="1" customFormat="1" ht="15" customHeight="1" x14ac:dyDescent="0.2">
      <c r="B40" s="85"/>
      <c r="C40" s="86"/>
      <c r="D40" s="84"/>
      <c r="E40" s="87" t="s">
        <v>121</v>
      </c>
      <c r="F40" s="84"/>
      <c r="G40" s="631" t="s">
        <v>1567</v>
      </c>
      <c r="H40" s="631"/>
      <c r="I40" s="631"/>
      <c r="J40" s="631"/>
      <c r="K40" s="82"/>
    </row>
    <row r="41" spans="2:11" s="1" customFormat="1" ht="15" customHeight="1" x14ac:dyDescent="0.2">
      <c r="B41" s="85"/>
      <c r="C41" s="86"/>
      <c r="D41" s="84"/>
      <c r="E41" s="87" t="s">
        <v>122</v>
      </c>
      <c r="F41" s="84"/>
      <c r="G41" s="631" t="s">
        <v>1568</v>
      </c>
      <c r="H41" s="631"/>
      <c r="I41" s="631"/>
      <c r="J41" s="631"/>
      <c r="K41" s="82"/>
    </row>
    <row r="42" spans="2:11" s="1" customFormat="1" ht="15" customHeight="1" x14ac:dyDescent="0.2">
      <c r="B42" s="85"/>
      <c r="C42" s="86"/>
      <c r="D42" s="84"/>
      <c r="E42" s="87" t="s">
        <v>1569</v>
      </c>
      <c r="F42" s="84"/>
      <c r="G42" s="631" t="s">
        <v>1570</v>
      </c>
      <c r="H42" s="631"/>
      <c r="I42" s="631"/>
      <c r="J42" s="631"/>
      <c r="K42" s="82"/>
    </row>
    <row r="43" spans="2:11" s="1" customFormat="1" ht="15" customHeight="1" x14ac:dyDescent="0.2">
      <c r="B43" s="85"/>
      <c r="C43" s="86"/>
      <c r="D43" s="84"/>
      <c r="E43" s="87"/>
      <c r="F43" s="84"/>
      <c r="G43" s="631" t="s">
        <v>1571</v>
      </c>
      <c r="H43" s="631"/>
      <c r="I43" s="631"/>
      <c r="J43" s="631"/>
      <c r="K43" s="82"/>
    </row>
    <row r="44" spans="2:11" s="1" customFormat="1" ht="15" customHeight="1" x14ac:dyDescent="0.2">
      <c r="B44" s="85"/>
      <c r="C44" s="86"/>
      <c r="D44" s="84"/>
      <c r="E44" s="87" t="s">
        <v>1572</v>
      </c>
      <c r="F44" s="84"/>
      <c r="G44" s="631" t="s">
        <v>1573</v>
      </c>
      <c r="H44" s="631"/>
      <c r="I44" s="631"/>
      <c r="J44" s="631"/>
      <c r="K44" s="82"/>
    </row>
    <row r="45" spans="2:11" s="1" customFormat="1" ht="15" customHeight="1" x14ac:dyDescent="0.2">
      <c r="B45" s="85"/>
      <c r="C45" s="86"/>
      <c r="D45" s="84"/>
      <c r="E45" s="87" t="s">
        <v>124</v>
      </c>
      <c r="F45" s="84"/>
      <c r="G45" s="631" t="s">
        <v>1574</v>
      </c>
      <c r="H45" s="631"/>
      <c r="I45" s="631"/>
      <c r="J45" s="631"/>
      <c r="K45" s="82"/>
    </row>
    <row r="46" spans="2:11" s="1" customFormat="1" ht="12.75" customHeight="1" x14ac:dyDescent="0.2">
      <c r="B46" s="85"/>
      <c r="C46" s="86"/>
      <c r="D46" s="84"/>
      <c r="E46" s="84"/>
      <c r="F46" s="84"/>
      <c r="G46" s="84"/>
      <c r="H46" s="84"/>
      <c r="I46" s="84"/>
      <c r="J46" s="84"/>
      <c r="K46" s="82"/>
    </row>
    <row r="47" spans="2:11" s="1" customFormat="1" ht="15" customHeight="1" x14ac:dyDescent="0.2">
      <c r="B47" s="85"/>
      <c r="C47" s="86"/>
      <c r="D47" s="631" t="s">
        <v>1575</v>
      </c>
      <c r="E47" s="631"/>
      <c r="F47" s="631"/>
      <c r="G47" s="631"/>
      <c r="H47" s="631"/>
      <c r="I47" s="631"/>
      <c r="J47" s="631"/>
      <c r="K47" s="82"/>
    </row>
    <row r="48" spans="2:11" s="1" customFormat="1" ht="15" customHeight="1" x14ac:dyDescent="0.2">
      <c r="B48" s="85"/>
      <c r="C48" s="86"/>
      <c r="D48" s="86"/>
      <c r="E48" s="631" t="s">
        <v>1576</v>
      </c>
      <c r="F48" s="631"/>
      <c r="G48" s="631"/>
      <c r="H48" s="631"/>
      <c r="I48" s="631"/>
      <c r="J48" s="631"/>
      <c r="K48" s="82"/>
    </row>
    <row r="49" spans="2:11" s="1" customFormat="1" ht="15" customHeight="1" x14ac:dyDescent="0.2">
      <c r="B49" s="85"/>
      <c r="C49" s="86"/>
      <c r="D49" s="86"/>
      <c r="E49" s="631" t="s">
        <v>1577</v>
      </c>
      <c r="F49" s="631"/>
      <c r="G49" s="631"/>
      <c r="H49" s="631"/>
      <c r="I49" s="631"/>
      <c r="J49" s="631"/>
      <c r="K49" s="82"/>
    </row>
    <row r="50" spans="2:11" s="1" customFormat="1" ht="15" customHeight="1" x14ac:dyDescent="0.2">
      <c r="B50" s="85"/>
      <c r="C50" s="86"/>
      <c r="D50" s="86"/>
      <c r="E50" s="631" t="s">
        <v>1578</v>
      </c>
      <c r="F50" s="631"/>
      <c r="G50" s="631"/>
      <c r="H50" s="631"/>
      <c r="I50" s="631"/>
      <c r="J50" s="631"/>
      <c r="K50" s="82"/>
    </row>
    <row r="51" spans="2:11" s="1" customFormat="1" ht="15" customHeight="1" x14ac:dyDescent="0.2">
      <c r="B51" s="85"/>
      <c r="C51" s="86"/>
      <c r="D51" s="631" t="s">
        <v>1579</v>
      </c>
      <c r="E51" s="631"/>
      <c r="F51" s="631"/>
      <c r="G51" s="631"/>
      <c r="H51" s="631"/>
      <c r="I51" s="631"/>
      <c r="J51" s="631"/>
      <c r="K51" s="82"/>
    </row>
    <row r="52" spans="2:11" s="1" customFormat="1" ht="25.5" customHeight="1" x14ac:dyDescent="0.3">
      <c r="B52" s="81"/>
      <c r="C52" s="633" t="s">
        <v>1580</v>
      </c>
      <c r="D52" s="633"/>
      <c r="E52" s="633"/>
      <c r="F52" s="633"/>
      <c r="G52" s="633"/>
      <c r="H52" s="633"/>
      <c r="I52" s="633"/>
      <c r="J52" s="633"/>
      <c r="K52" s="82"/>
    </row>
    <row r="53" spans="2:11" s="1" customFormat="1" ht="5.25" customHeight="1" x14ac:dyDescent="0.2">
      <c r="B53" s="81"/>
      <c r="C53" s="83"/>
      <c r="D53" s="83"/>
      <c r="E53" s="83"/>
      <c r="F53" s="83"/>
      <c r="G53" s="83"/>
      <c r="H53" s="83"/>
      <c r="I53" s="83"/>
      <c r="J53" s="83"/>
      <c r="K53" s="82"/>
    </row>
    <row r="54" spans="2:11" s="1" customFormat="1" ht="15" customHeight="1" x14ac:dyDescent="0.2">
      <c r="B54" s="81"/>
      <c r="C54" s="631" t="s">
        <v>1581</v>
      </c>
      <c r="D54" s="631"/>
      <c r="E54" s="631"/>
      <c r="F54" s="631"/>
      <c r="G54" s="631"/>
      <c r="H54" s="631"/>
      <c r="I54" s="631"/>
      <c r="J54" s="631"/>
      <c r="K54" s="82"/>
    </row>
    <row r="55" spans="2:11" s="1" customFormat="1" ht="15" customHeight="1" x14ac:dyDescent="0.2">
      <c r="B55" s="81"/>
      <c r="C55" s="631" t="s">
        <v>1582</v>
      </c>
      <c r="D55" s="631"/>
      <c r="E55" s="631"/>
      <c r="F55" s="631"/>
      <c r="G55" s="631"/>
      <c r="H55" s="631"/>
      <c r="I55" s="631"/>
      <c r="J55" s="631"/>
      <c r="K55" s="82"/>
    </row>
    <row r="56" spans="2:11" s="1" customFormat="1" ht="12.75" customHeight="1" x14ac:dyDescent="0.2">
      <c r="B56" s="81"/>
      <c r="C56" s="84"/>
      <c r="D56" s="84"/>
      <c r="E56" s="84"/>
      <c r="F56" s="84"/>
      <c r="G56" s="84"/>
      <c r="H56" s="84"/>
      <c r="I56" s="84"/>
      <c r="J56" s="84"/>
      <c r="K56" s="82"/>
    </row>
    <row r="57" spans="2:11" s="1" customFormat="1" ht="15" customHeight="1" x14ac:dyDescent="0.2">
      <c r="B57" s="81"/>
      <c r="C57" s="631" t="s">
        <v>1583</v>
      </c>
      <c r="D57" s="631"/>
      <c r="E57" s="631"/>
      <c r="F57" s="631"/>
      <c r="G57" s="631"/>
      <c r="H57" s="631"/>
      <c r="I57" s="631"/>
      <c r="J57" s="631"/>
      <c r="K57" s="82"/>
    </row>
    <row r="58" spans="2:11" s="1" customFormat="1" ht="15" customHeight="1" x14ac:dyDescent="0.2">
      <c r="B58" s="81"/>
      <c r="C58" s="86"/>
      <c r="D58" s="631" t="s">
        <v>1584</v>
      </c>
      <c r="E58" s="631"/>
      <c r="F58" s="631"/>
      <c r="G58" s="631"/>
      <c r="H58" s="631"/>
      <c r="I58" s="631"/>
      <c r="J58" s="631"/>
      <c r="K58" s="82"/>
    </row>
    <row r="59" spans="2:11" s="1" customFormat="1" ht="15" customHeight="1" x14ac:dyDescent="0.2">
      <c r="B59" s="81"/>
      <c r="C59" s="86"/>
      <c r="D59" s="631" t="s">
        <v>1585</v>
      </c>
      <c r="E59" s="631"/>
      <c r="F59" s="631"/>
      <c r="G59" s="631"/>
      <c r="H59" s="631"/>
      <c r="I59" s="631"/>
      <c r="J59" s="631"/>
      <c r="K59" s="82"/>
    </row>
    <row r="60" spans="2:11" s="1" customFormat="1" ht="15" customHeight="1" x14ac:dyDescent="0.2">
      <c r="B60" s="81"/>
      <c r="C60" s="86"/>
      <c r="D60" s="631" t="s">
        <v>1586</v>
      </c>
      <c r="E60" s="631"/>
      <c r="F60" s="631"/>
      <c r="G60" s="631"/>
      <c r="H60" s="631"/>
      <c r="I60" s="631"/>
      <c r="J60" s="631"/>
      <c r="K60" s="82"/>
    </row>
    <row r="61" spans="2:11" s="1" customFormat="1" ht="15" customHeight="1" x14ac:dyDescent="0.2">
      <c r="B61" s="81"/>
      <c r="C61" s="86"/>
      <c r="D61" s="631" t="s">
        <v>1587</v>
      </c>
      <c r="E61" s="631"/>
      <c r="F61" s="631"/>
      <c r="G61" s="631"/>
      <c r="H61" s="631"/>
      <c r="I61" s="631"/>
      <c r="J61" s="631"/>
      <c r="K61" s="82"/>
    </row>
    <row r="62" spans="2:11" s="1" customFormat="1" ht="15" customHeight="1" x14ac:dyDescent="0.2">
      <c r="B62" s="81"/>
      <c r="C62" s="86"/>
      <c r="D62" s="635" t="s">
        <v>1588</v>
      </c>
      <c r="E62" s="635"/>
      <c r="F62" s="635"/>
      <c r="G62" s="635"/>
      <c r="H62" s="635"/>
      <c r="I62" s="635"/>
      <c r="J62" s="635"/>
      <c r="K62" s="82"/>
    </row>
    <row r="63" spans="2:11" s="1" customFormat="1" ht="15" customHeight="1" x14ac:dyDescent="0.2">
      <c r="B63" s="81"/>
      <c r="C63" s="86"/>
      <c r="D63" s="631" t="s">
        <v>1589</v>
      </c>
      <c r="E63" s="631"/>
      <c r="F63" s="631"/>
      <c r="G63" s="631"/>
      <c r="H63" s="631"/>
      <c r="I63" s="631"/>
      <c r="J63" s="631"/>
      <c r="K63" s="82"/>
    </row>
    <row r="64" spans="2:11" s="1" customFormat="1" ht="12.75" customHeight="1" x14ac:dyDescent="0.2">
      <c r="B64" s="81"/>
      <c r="C64" s="86"/>
      <c r="D64" s="86"/>
      <c r="E64" s="89"/>
      <c r="F64" s="86"/>
      <c r="G64" s="86"/>
      <c r="H64" s="86"/>
      <c r="I64" s="86"/>
      <c r="J64" s="86"/>
      <c r="K64" s="82"/>
    </row>
    <row r="65" spans="2:11" s="1" customFormat="1" ht="15" customHeight="1" x14ac:dyDescent="0.2">
      <c r="B65" s="81"/>
      <c r="C65" s="86"/>
      <c r="D65" s="631" t="s">
        <v>1590</v>
      </c>
      <c r="E65" s="631"/>
      <c r="F65" s="631"/>
      <c r="G65" s="631"/>
      <c r="H65" s="631"/>
      <c r="I65" s="631"/>
      <c r="J65" s="631"/>
      <c r="K65" s="82"/>
    </row>
    <row r="66" spans="2:11" s="1" customFormat="1" ht="15" customHeight="1" x14ac:dyDescent="0.2">
      <c r="B66" s="81"/>
      <c r="C66" s="86"/>
      <c r="D66" s="635" t="s">
        <v>1591</v>
      </c>
      <c r="E66" s="635"/>
      <c r="F66" s="635"/>
      <c r="G66" s="635"/>
      <c r="H66" s="635"/>
      <c r="I66" s="635"/>
      <c r="J66" s="635"/>
      <c r="K66" s="82"/>
    </row>
    <row r="67" spans="2:11" s="1" customFormat="1" ht="15" customHeight="1" x14ac:dyDescent="0.2">
      <c r="B67" s="81"/>
      <c r="C67" s="86"/>
      <c r="D67" s="631" t="s">
        <v>1592</v>
      </c>
      <c r="E67" s="631"/>
      <c r="F67" s="631"/>
      <c r="G67" s="631"/>
      <c r="H67" s="631"/>
      <c r="I67" s="631"/>
      <c r="J67" s="631"/>
      <c r="K67" s="82"/>
    </row>
    <row r="68" spans="2:11" s="1" customFormat="1" ht="15" customHeight="1" x14ac:dyDescent="0.2">
      <c r="B68" s="81"/>
      <c r="C68" s="86"/>
      <c r="D68" s="631" t="s">
        <v>1593</v>
      </c>
      <c r="E68" s="631"/>
      <c r="F68" s="631"/>
      <c r="G68" s="631"/>
      <c r="H68" s="631"/>
      <c r="I68" s="631"/>
      <c r="J68" s="631"/>
      <c r="K68" s="82"/>
    </row>
    <row r="69" spans="2:11" s="1" customFormat="1" ht="15" customHeight="1" x14ac:dyDescent="0.2">
      <c r="B69" s="81"/>
      <c r="C69" s="86"/>
      <c r="D69" s="631" t="s">
        <v>1594</v>
      </c>
      <c r="E69" s="631"/>
      <c r="F69" s="631"/>
      <c r="G69" s="631"/>
      <c r="H69" s="631"/>
      <c r="I69" s="631"/>
      <c r="J69" s="631"/>
      <c r="K69" s="82"/>
    </row>
    <row r="70" spans="2:11" s="1" customFormat="1" ht="15" customHeight="1" x14ac:dyDescent="0.2">
      <c r="B70" s="81"/>
      <c r="C70" s="86"/>
      <c r="D70" s="631" t="s">
        <v>1595</v>
      </c>
      <c r="E70" s="631"/>
      <c r="F70" s="631"/>
      <c r="G70" s="631"/>
      <c r="H70" s="631"/>
      <c r="I70" s="631"/>
      <c r="J70" s="631"/>
      <c r="K70" s="82"/>
    </row>
    <row r="71" spans="2:11" s="1" customFormat="1" ht="12.75" customHeight="1" x14ac:dyDescent="0.2">
      <c r="B71" s="90"/>
      <c r="C71" s="91"/>
      <c r="D71" s="91"/>
      <c r="E71" s="91"/>
      <c r="F71" s="91"/>
      <c r="G71" s="91"/>
      <c r="H71" s="91"/>
      <c r="I71" s="91"/>
      <c r="J71" s="91"/>
      <c r="K71" s="92"/>
    </row>
    <row r="72" spans="2:11" s="1" customFormat="1" ht="18.75" customHeight="1" x14ac:dyDescent="0.2">
      <c r="B72" s="93"/>
      <c r="C72" s="93"/>
      <c r="D72" s="93"/>
      <c r="E72" s="93"/>
      <c r="F72" s="93"/>
      <c r="G72" s="93"/>
      <c r="H72" s="93"/>
      <c r="I72" s="93"/>
      <c r="J72" s="93"/>
      <c r="K72" s="94"/>
    </row>
    <row r="73" spans="2:11" s="1" customFormat="1" ht="18.75" customHeight="1" x14ac:dyDescent="0.2">
      <c r="B73" s="94"/>
      <c r="C73" s="94"/>
      <c r="D73" s="94"/>
      <c r="E73" s="94"/>
      <c r="F73" s="94"/>
      <c r="G73" s="94"/>
      <c r="H73" s="94"/>
      <c r="I73" s="94"/>
      <c r="J73" s="94"/>
      <c r="K73" s="94"/>
    </row>
    <row r="74" spans="2:11" s="1" customFormat="1" ht="7.5" customHeight="1" x14ac:dyDescent="0.2">
      <c r="B74" s="95"/>
      <c r="C74" s="96"/>
      <c r="D74" s="96"/>
      <c r="E74" s="96"/>
      <c r="F74" s="96"/>
      <c r="G74" s="96"/>
      <c r="H74" s="96"/>
      <c r="I74" s="96"/>
      <c r="J74" s="96"/>
      <c r="K74" s="97"/>
    </row>
    <row r="75" spans="2:11" s="1" customFormat="1" ht="45" customHeight="1" x14ac:dyDescent="0.2">
      <c r="B75" s="98"/>
      <c r="C75" s="634" t="s">
        <v>1596</v>
      </c>
      <c r="D75" s="634"/>
      <c r="E75" s="634"/>
      <c r="F75" s="634"/>
      <c r="G75" s="634"/>
      <c r="H75" s="634"/>
      <c r="I75" s="634"/>
      <c r="J75" s="634"/>
      <c r="K75" s="99"/>
    </row>
    <row r="76" spans="2:11" s="1" customFormat="1" ht="17.25" customHeight="1" x14ac:dyDescent="0.2">
      <c r="B76" s="98"/>
      <c r="C76" s="100" t="s">
        <v>1597</v>
      </c>
      <c r="D76" s="100"/>
      <c r="E76" s="100"/>
      <c r="F76" s="100" t="s">
        <v>1598</v>
      </c>
      <c r="G76" s="101"/>
      <c r="H76" s="100" t="s">
        <v>53</v>
      </c>
      <c r="I76" s="100" t="s">
        <v>56</v>
      </c>
      <c r="J76" s="100" t="s">
        <v>1599</v>
      </c>
      <c r="K76" s="99"/>
    </row>
    <row r="77" spans="2:11" s="1" customFormat="1" ht="17.25" customHeight="1" x14ac:dyDescent="0.2">
      <c r="B77" s="98"/>
      <c r="C77" s="102" t="s">
        <v>1600</v>
      </c>
      <c r="D77" s="102"/>
      <c r="E77" s="102"/>
      <c r="F77" s="103" t="s">
        <v>1601</v>
      </c>
      <c r="G77" s="104"/>
      <c r="H77" s="102"/>
      <c r="I77" s="102"/>
      <c r="J77" s="102" t="s">
        <v>1602</v>
      </c>
      <c r="K77" s="99"/>
    </row>
    <row r="78" spans="2:11" s="1" customFormat="1" ht="5.25" customHeight="1" x14ac:dyDescent="0.2">
      <c r="B78" s="98"/>
      <c r="C78" s="105"/>
      <c r="D78" s="105"/>
      <c r="E78" s="105"/>
      <c r="F78" s="105"/>
      <c r="G78" s="106"/>
      <c r="H78" s="105"/>
      <c r="I78" s="105"/>
      <c r="J78" s="105"/>
      <c r="K78" s="99"/>
    </row>
    <row r="79" spans="2:11" s="1" customFormat="1" ht="15" customHeight="1" x14ac:dyDescent="0.2">
      <c r="B79" s="98"/>
      <c r="C79" s="87" t="s">
        <v>52</v>
      </c>
      <c r="D79" s="107"/>
      <c r="E79" s="107"/>
      <c r="F79" s="108" t="s">
        <v>1603</v>
      </c>
      <c r="G79" s="109"/>
      <c r="H79" s="87" t="s">
        <v>1604</v>
      </c>
      <c r="I79" s="87" t="s">
        <v>1605</v>
      </c>
      <c r="J79" s="87">
        <v>20</v>
      </c>
      <c r="K79" s="99"/>
    </row>
    <row r="80" spans="2:11" s="1" customFormat="1" ht="15" customHeight="1" x14ac:dyDescent="0.2">
      <c r="B80" s="98"/>
      <c r="C80" s="87" t="s">
        <v>1606</v>
      </c>
      <c r="D80" s="87"/>
      <c r="E80" s="87"/>
      <c r="F80" s="108" t="s">
        <v>1603</v>
      </c>
      <c r="G80" s="109"/>
      <c r="H80" s="87" t="s">
        <v>1607</v>
      </c>
      <c r="I80" s="87" t="s">
        <v>1605</v>
      </c>
      <c r="J80" s="87">
        <v>120</v>
      </c>
      <c r="K80" s="99"/>
    </row>
    <row r="81" spans="2:11" s="1" customFormat="1" ht="15" customHeight="1" x14ac:dyDescent="0.2">
      <c r="B81" s="110"/>
      <c r="C81" s="87" t="s">
        <v>1608</v>
      </c>
      <c r="D81" s="87"/>
      <c r="E81" s="87"/>
      <c r="F81" s="108" t="s">
        <v>1609</v>
      </c>
      <c r="G81" s="109"/>
      <c r="H81" s="87" t="s">
        <v>1610</v>
      </c>
      <c r="I81" s="87" t="s">
        <v>1605</v>
      </c>
      <c r="J81" s="87">
        <v>50</v>
      </c>
      <c r="K81" s="99"/>
    </row>
    <row r="82" spans="2:11" s="1" customFormat="1" ht="15" customHeight="1" x14ac:dyDescent="0.2">
      <c r="B82" s="110"/>
      <c r="C82" s="87" t="s">
        <v>1611</v>
      </c>
      <c r="D82" s="87"/>
      <c r="E82" s="87"/>
      <c r="F82" s="108" t="s">
        <v>1603</v>
      </c>
      <c r="G82" s="109"/>
      <c r="H82" s="87" t="s">
        <v>1612</v>
      </c>
      <c r="I82" s="87" t="s">
        <v>1613</v>
      </c>
      <c r="J82" s="87"/>
      <c r="K82" s="99"/>
    </row>
    <row r="83" spans="2:11" s="1" customFormat="1" ht="15" customHeight="1" x14ac:dyDescent="0.2">
      <c r="B83" s="110"/>
      <c r="C83" s="111" t="s">
        <v>1614</v>
      </c>
      <c r="D83" s="111"/>
      <c r="E83" s="111"/>
      <c r="F83" s="112" t="s">
        <v>1609</v>
      </c>
      <c r="G83" s="111"/>
      <c r="H83" s="111" t="s">
        <v>1615</v>
      </c>
      <c r="I83" s="111" t="s">
        <v>1605</v>
      </c>
      <c r="J83" s="111">
        <v>15</v>
      </c>
      <c r="K83" s="99"/>
    </row>
    <row r="84" spans="2:11" s="1" customFormat="1" ht="15" customHeight="1" x14ac:dyDescent="0.2">
      <c r="B84" s="110"/>
      <c r="C84" s="111" t="s">
        <v>1616</v>
      </c>
      <c r="D84" s="111"/>
      <c r="E84" s="111"/>
      <c r="F84" s="112" t="s">
        <v>1609</v>
      </c>
      <c r="G84" s="111"/>
      <c r="H84" s="111" t="s">
        <v>1617</v>
      </c>
      <c r="I84" s="111" t="s">
        <v>1605</v>
      </c>
      <c r="J84" s="111">
        <v>15</v>
      </c>
      <c r="K84" s="99"/>
    </row>
    <row r="85" spans="2:11" s="1" customFormat="1" ht="15" customHeight="1" x14ac:dyDescent="0.2">
      <c r="B85" s="110"/>
      <c r="C85" s="111" t="s">
        <v>1618</v>
      </c>
      <c r="D85" s="111"/>
      <c r="E85" s="111"/>
      <c r="F85" s="112" t="s">
        <v>1609</v>
      </c>
      <c r="G85" s="111"/>
      <c r="H85" s="111" t="s">
        <v>1619</v>
      </c>
      <c r="I85" s="111" t="s">
        <v>1605</v>
      </c>
      <c r="J85" s="111">
        <v>20</v>
      </c>
      <c r="K85" s="99"/>
    </row>
    <row r="86" spans="2:11" s="1" customFormat="1" ht="15" customHeight="1" x14ac:dyDescent="0.2">
      <c r="B86" s="110"/>
      <c r="C86" s="111" t="s">
        <v>1620</v>
      </c>
      <c r="D86" s="111"/>
      <c r="E86" s="111"/>
      <c r="F86" s="112" t="s">
        <v>1609</v>
      </c>
      <c r="G86" s="111"/>
      <c r="H86" s="111" t="s">
        <v>1621</v>
      </c>
      <c r="I86" s="111" t="s">
        <v>1605</v>
      </c>
      <c r="J86" s="111">
        <v>20</v>
      </c>
      <c r="K86" s="99"/>
    </row>
    <row r="87" spans="2:11" s="1" customFormat="1" ht="15" customHeight="1" x14ac:dyDescent="0.2">
      <c r="B87" s="110"/>
      <c r="C87" s="87" t="s">
        <v>1622</v>
      </c>
      <c r="D87" s="87"/>
      <c r="E87" s="87"/>
      <c r="F87" s="108" t="s">
        <v>1609</v>
      </c>
      <c r="G87" s="109"/>
      <c r="H87" s="87" t="s">
        <v>1623</v>
      </c>
      <c r="I87" s="87" t="s">
        <v>1605</v>
      </c>
      <c r="J87" s="87">
        <v>50</v>
      </c>
      <c r="K87" s="99"/>
    </row>
    <row r="88" spans="2:11" s="1" customFormat="1" ht="15" customHeight="1" x14ac:dyDescent="0.2">
      <c r="B88" s="110"/>
      <c r="C88" s="87" t="s">
        <v>1624</v>
      </c>
      <c r="D88" s="87"/>
      <c r="E88" s="87"/>
      <c r="F88" s="108" t="s">
        <v>1609</v>
      </c>
      <c r="G88" s="109"/>
      <c r="H88" s="87" t="s">
        <v>1625</v>
      </c>
      <c r="I88" s="87" t="s">
        <v>1605</v>
      </c>
      <c r="J88" s="87">
        <v>20</v>
      </c>
      <c r="K88" s="99"/>
    </row>
    <row r="89" spans="2:11" s="1" customFormat="1" ht="15" customHeight="1" x14ac:dyDescent="0.2">
      <c r="B89" s="110"/>
      <c r="C89" s="87" t="s">
        <v>1626</v>
      </c>
      <c r="D89" s="87"/>
      <c r="E89" s="87"/>
      <c r="F89" s="108" t="s">
        <v>1609</v>
      </c>
      <c r="G89" s="109"/>
      <c r="H89" s="87" t="s">
        <v>1627</v>
      </c>
      <c r="I89" s="87" t="s">
        <v>1605</v>
      </c>
      <c r="J89" s="87">
        <v>20</v>
      </c>
      <c r="K89" s="99"/>
    </row>
    <row r="90" spans="2:11" s="1" customFormat="1" ht="15" customHeight="1" x14ac:dyDescent="0.2">
      <c r="B90" s="110"/>
      <c r="C90" s="87" t="s">
        <v>1628</v>
      </c>
      <c r="D90" s="87"/>
      <c r="E90" s="87"/>
      <c r="F90" s="108" t="s">
        <v>1609</v>
      </c>
      <c r="G90" s="109"/>
      <c r="H90" s="87" t="s">
        <v>1629</v>
      </c>
      <c r="I90" s="87" t="s">
        <v>1605</v>
      </c>
      <c r="J90" s="87">
        <v>50</v>
      </c>
      <c r="K90" s="99"/>
    </row>
    <row r="91" spans="2:11" s="1" customFormat="1" ht="15" customHeight="1" x14ac:dyDescent="0.2">
      <c r="B91" s="110"/>
      <c r="C91" s="87" t="s">
        <v>1630</v>
      </c>
      <c r="D91" s="87"/>
      <c r="E91" s="87"/>
      <c r="F91" s="108" t="s">
        <v>1609</v>
      </c>
      <c r="G91" s="109"/>
      <c r="H91" s="87" t="s">
        <v>1630</v>
      </c>
      <c r="I91" s="87" t="s">
        <v>1605</v>
      </c>
      <c r="J91" s="87">
        <v>50</v>
      </c>
      <c r="K91" s="99"/>
    </row>
    <row r="92" spans="2:11" s="1" customFormat="1" ht="15" customHeight="1" x14ac:dyDescent="0.2">
      <c r="B92" s="110"/>
      <c r="C92" s="87" t="s">
        <v>1631</v>
      </c>
      <c r="D92" s="87"/>
      <c r="E92" s="87"/>
      <c r="F92" s="108" t="s">
        <v>1609</v>
      </c>
      <c r="G92" s="109"/>
      <c r="H92" s="87" t="s">
        <v>1632</v>
      </c>
      <c r="I92" s="87" t="s">
        <v>1605</v>
      </c>
      <c r="J92" s="87">
        <v>255</v>
      </c>
      <c r="K92" s="99"/>
    </row>
    <row r="93" spans="2:11" s="1" customFormat="1" ht="15" customHeight="1" x14ac:dyDescent="0.2">
      <c r="B93" s="110"/>
      <c r="C93" s="87" t="s">
        <v>1633</v>
      </c>
      <c r="D93" s="87"/>
      <c r="E93" s="87"/>
      <c r="F93" s="108" t="s">
        <v>1603</v>
      </c>
      <c r="G93" s="109"/>
      <c r="H93" s="87" t="s">
        <v>1634</v>
      </c>
      <c r="I93" s="87" t="s">
        <v>1635</v>
      </c>
      <c r="J93" s="87"/>
      <c r="K93" s="99"/>
    </row>
    <row r="94" spans="2:11" s="1" customFormat="1" ht="15" customHeight="1" x14ac:dyDescent="0.2">
      <c r="B94" s="110"/>
      <c r="C94" s="87" t="s">
        <v>1636</v>
      </c>
      <c r="D94" s="87"/>
      <c r="E94" s="87"/>
      <c r="F94" s="108" t="s">
        <v>1603</v>
      </c>
      <c r="G94" s="109"/>
      <c r="H94" s="87" t="s">
        <v>1637</v>
      </c>
      <c r="I94" s="87" t="s">
        <v>1638</v>
      </c>
      <c r="J94" s="87"/>
      <c r="K94" s="99"/>
    </row>
    <row r="95" spans="2:11" s="1" customFormat="1" ht="15" customHeight="1" x14ac:dyDescent="0.2">
      <c r="B95" s="110"/>
      <c r="C95" s="87" t="s">
        <v>1639</v>
      </c>
      <c r="D95" s="87"/>
      <c r="E95" s="87"/>
      <c r="F95" s="108" t="s">
        <v>1603</v>
      </c>
      <c r="G95" s="109"/>
      <c r="H95" s="87" t="s">
        <v>1639</v>
      </c>
      <c r="I95" s="87" t="s">
        <v>1638</v>
      </c>
      <c r="J95" s="87"/>
      <c r="K95" s="99"/>
    </row>
    <row r="96" spans="2:11" s="1" customFormat="1" ht="15" customHeight="1" x14ac:dyDescent="0.2">
      <c r="B96" s="110"/>
      <c r="C96" s="87" t="s">
        <v>37</v>
      </c>
      <c r="D96" s="87"/>
      <c r="E96" s="87"/>
      <c r="F96" s="108" t="s">
        <v>1603</v>
      </c>
      <c r="G96" s="109"/>
      <c r="H96" s="87" t="s">
        <v>1640</v>
      </c>
      <c r="I96" s="87" t="s">
        <v>1638</v>
      </c>
      <c r="J96" s="87"/>
      <c r="K96" s="99"/>
    </row>
    <row r="97" spans="2:11" s="1" customFormat="1" ht="15" customHeight="1" x14ac:dyDescent="0.2">
      <c r="B97" s="110"/>
      <c r="C97" s="87" t="s">
        <v>47</v>
      </c>
      <c r="D97" s="87"/>
      <c r="E97" s="87"/>
      <c r="F97" s="108" t="s">
        <v>1603</v>
      </c>
      <c r="G97" s="109"/>
      <c r="H97" s="87" t="s">
        <v>1641</v>
      </c>
      <c r="I97" s="87" t="s">
        <v>1638</v>
      </c>
      <c r="J97" s="87"/>
      <c r="K97" s="99"/>
    </row>
    <row r="98" spans="2:11" s="1" customFormat="1" ht="15" customHeight="1" x14ac:dyDescent="0.2">
      <c r="B98" s="113"/>
      <c r="C98" s="114"/>
      <c r="D98" s="114"/>
      <c r="E98" s="114"/>
      <c r="F98" s="114"/>
      <c r="G98" s="114"/>
      <c r="H98" s="114"/>
      <c r="I98" s="114"/>
      <c r="J98" s="114"/>
      <c r="K98" s="115"/>
    </row>
    <row r="99" spans="2:11" s="1" customFormat="1" ht="18.75" customHeight="1" x14ac:dyDescent="0.2">
      <c r="B99" s="116"/>
      <c r="C99" s="117"/>
      <c r="D99" s="117"/>
      <c r="E99" s="117"/>
      <c r="F99" s="117"/>
      <c r="G99" s="117"/>
      <c r="H99" s="117"/>
      <c r="I99" s="117"/>
      <c r="J99" s="117"/>
      <c r="K99" s="116"/>
    </row>
    <row r="100" spans="2:11" s="1" customFormat="1" ht="18.75" customHeight="1" x14ac:dyDescent="0.2">
      <c r="B100" s="94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2:11" s="1" customFormat="1" ht="7.5" customHeight="1" x14ac:dyDescent="0.2">
      <c r="B101" s="95"/>
      <c r="C101" s="96"/>
      <c r="D101" s="96"/>
      <c r="E101" s="96"/>
      <c r="F101" s="96"/>
      <c r="G101" s="96"/>
      <c r="H101" s="96"/>
      <c r="I101" s="96"/>
      <c r="J101" s="96"/>
      <c r="K101" s="97"/>
    </row>
    <row r="102" spans="2:11" s="1" customFormat="1" ht="45" customHeight="1" x14ac:dyDescent="0.2">
      <c r="B102" s="98"/>
      <c r="C102" s="634" t="s">
        <v>1642</v>
      </c>
      <c r="D102" s="634"/>
      <c r="E102" s="634"/>
      <c r="F102" s="634"/>
      <c r="G102" s="634"/>
      <c r="H102" s="634"/>
      <c r="I102" s="634"/>
      <c r="J102" s="634"/>
      <c r="K102" s="99"/>
    </row>
    <row r="103" spans="2:11" s="1" customFormat="1" ht="17.25" customHeight="1" x14ac:dyDescent="0.2">
      <c r="B103" s="98"/>
      <c r="C103" s="100" t="s">
        <v>1597</v>
      </c>
      <c r="D103" s="100"/>
      <c r="E103" s="100"/>
      <c r="F103" s="100" t="s">
        <v>1598</v>
      </c>
      <c r="G103" s="101"/>
      <c r="H103" s="100" t="s">
        <v>53</v>
      </c>
      <c r="I103" s="100" t="s">
        <v>56</v>
      </c>
      <c r="J103" s="100" t="s">
        <v>1599</v>
      </c>
      <c r="K103" s="99"/>
    </row>
    <row r="104" spans="2:11" s="1" customFormat="1" ht="17.25" customHeight="1" x14ac:dyDescent="0.2">
      <c r="B104" s="98"/>
      <c r="C104" s="102" t="s">
        <v>1600</v>
      </c>
      <c r="D104" s="102"/>
      <c r="E104" s="102"/>
      <c r="F104" s="103" t="s">
        <v>1601</v>
      </c>
      <c r="G104" s="104"/>
      <c r="H104" s="102"/>
      <c r="I104" s="102"/>
      <c r="J104" s="102" t="s">
        <v>1602</v>
      </c>
      <c r="K104" s="99"/>
    </row>
    <row r="105" spans="2:11" s="1" customFormat="1" ht="5.25" customHeight="1" x14ac:dyDescent="0.2">
      <c r="B105" s="98"/>
      <c r="C105" s="100"/>
      <c r="D105" s="100"/>
      <c r="E105" s="100"/>
      <c r="F105" s="100"/>
      <c r="G105" s="118"/>
      <c r="H105" s="100"/>
      <c r="I105" s="100"/>
      <c r="J105" s="100"/>
      <c r="K105" s="99"/>
    </row>
    <row r="106" spans="2:11" s="1" customFormat="1" ht="15" customHeight="1" x14ac:dyDescent="0.2">
      <c r="B106" s="98"/>
      <c r="C106" s="87" t="s">
        <v>52</v>
      </c>
      <c r="D106" s="107"/>
      <c r="E106" s="107"/>
      <c r="F106" s="108" t="s">
        <v>1603</v>
      </c>
      <c r="G106" s="87"/>
      <c r="H106" s="87" t="s">
        <v>1643</v>
      </c>
      <c r="I106" s="87" t="s">
        <v>1605</v>
      </c>
      <c r="J106" s="87">
        <v>20</v>
      </c>
      <c r="K106" s="99"/>
    </row>
    <row r="107" spans="2:11" s="1" customFormat="1" ht="15" customHeight="1" x14ac:dyDescent="0.2">
      <c r="B107" s="98"/>
      <c r="C107" s="87" t="s">
        <v>1606</v>
      </c>
      <c r="D107" s="87"/>
      <c r="E107" s="87"/>
      <c r="F107" s="108" t="s">
        <v>1603</v>
      </c>
      <c r="G107" s="87"/>
      <c r="H107" s="87" t="s">
        <v>1643</v>
      </c>
      <c r="I107" s="87" t="s">
        <v>1605</v>
      </c>
      <c r="J107" s="87">
        <v>120</v>
      </c>
      <c r="K107" s="99"/>
    </row>
    <row r="108" spans="2:11" s="1" customFormat="1" ht="15" customHeight="1" x14ac:dyDescent="0.2">
      <c r="B108" s="110"/>
      <c r="C108" s="87" t="s">
        <v>1608</v>
      </c>
      <c r="D108" s="87"/>
      <c r="E108" s="87"/>
      <c r="F108" s="108" t="s">
        <v>1609</v>
      </c>
      <c r="G108" s="87"/>
      <c r="H108" s="87" t="s">
        <v>1643</v>
      </c>
      <c r="I108" s="87" t="s">
        <v>1605</v>
      </c>
      <c r="J108" s="87">
        <v>50</v>
      </c>
      <c r="K108" s="99"/>
    </row>
    <row r="109" spans="2:11" s="1" customFormat="1" ht="15" customHeight="1" x14ac:dyDescent="0.2">
      <c r="B109" s="110"/>
      <c r="C109" s="87" t="s">
        <v>1611</v>
      </c>
      <c r="D109" s="87"/>
      <c r="E109" s="87"/>
      <c r="F109" s="108" t="s">
        <v>1603</v>
      </c>
      <c r="G109" s="87"/>
      <c r="H109" s="87" t="s">
        <v>1643</v>
      </c>
      <c r="I109" s="87" t="s">
        <v>1613</v>
      </c>
      <c r="J109" s="87"/>
      <c r="K109" s="99"/>
    </row>
    <row r="110" spans="2:11" s="1" customFormat="1" ht="15" customHeight="1" x14ac:dyDescent="0.2">
      <c r="B110" s="110"/>
      <c r="C110" s="87" t="s">
        <v>1622</v>
      </c>
      <c r="D110" s="87"/>
      <c r="E110" s="87"/>
      <c r="F110" s="108" t="s">
        <v>1609</v>
      </c>
      <c r="G110" s="87"/>
      <c r="H110" s="87" t="s">
        <v>1643</v>
      </c>
      <c r="I110" s="87" t="s">
        <v>1605</v>
      </c>
      <c r="J110" s="87">
        <v>50</v>
      </c>
      <c r="K110" s="99"/>
    </row>
    <row r="111" spans="2:11" s="1" customFormat="1" ht="15" customHeight="1" x14ac:dyDescent="0.2">
      <c r="B111" s="110"/>
      <c r="C111" s="87" t="s">
        <v>1630</v>
      </c>
      <c r="D111" s="87"/>
      <c r="E111" s="87"/>
      <c r="F111" s="108" t="s">
        <v>1609</v>
      </c>
      <c r="G111" s="87"/>
      <c r="H111" s="87" t="s">
        <v>1643</v>
      </c>
      <c r="I111" s="87" t="s">
        <v>1605</v>
      </c>
      <c r="J111" s="87">
        <v>50</v>
      </c>
      <c r="K111" s="99"/>
    </row>
    <row r="112" spans="2:11" s="1" customFormat="1" ht="15" customHeight="1" x14ac:dyDescent="0.2">
      <c r="B112" s="110"/>
      <c r="C112" s="87" t="s">
        <v>1628</v>
      </c>
      <c r="D112" s="87"/>
      <c r="E112" s="87"/>
      <c r="F112" s="108" t="s">
        <v>1609</v>
      </c>
      <c r="G112" s="87"/>
      <c r="H112" s="87" t="s">
        <v>1643</v>
      </c>
      <c r="I112" s="87" t="s">
        <v>1605</v>
      </c>
      <c r="J112" s="87">
        <v>50</v>
      </c>
      <c r="K112" s="99"/>
    </row>
    <row r="113" spans="2:11" s="1" customFormat="1" ht="15" customHeight="1" x14ac:dyDescent="0.2">
      <c r="B113" s="110"/>
      <c r="C113" s="87" t="s">
        <v>52</v>
      </c>
      <c r="D113" s="87"/>
      <c r="E113" s="87"/>
      <c r="F113" s="108" t="s">
        <v>1603</v>
      </c>
      <c r="G113" s="87"/>
      <c r="H113" s="87" t="s">
        <v>1644</v>
      </c>
      <c r="I113" s="87" t="s">
        <v>1605</v>
      </c>
      <c r="J113" s="87">
        <v>20</v>
      </c>
      <c r="K113" s="99"/>
    </row>
    <row r="114" spans="2:11" s="1" customFormat="1" ht="15" customHeight="1" x14ac:dyDescent="0.2">
      <c r="B114" s="110"/>
      <c r="C114" s="87" t="s">
        <v>1645</v>
      </c>
      <c r="D114" s="87"/>
      <c r="E114" s="87"/>
      <c r="F114" s="108" t="s">
        <v>1603</v>
      </c>
      <c r="G114" s="87"/>
      <c r="H114" s="87" t="s">
        <v>1646</v>
      </c>
      <c r="I114" s="87" t="s">
        <v>1605</v>
      </c>
      <c r="J114" s="87">
        <v>120</v>
      </c>
      <c r="K114" s="99"/>
    </row>
    <row r="115" spans="2:11" s="1" customFormat="1" ht="15" customHeight="1" x14ac:dyDescent="0.2">
      <c r="B115" s="110"/>
      <c r="C115" s="87" t="s">
        <v>37</v>
      </c>
      <c r="D115" s="87"/>
      <c r="E115" s="87"/>
      <c r="F115" s="108" t="s">
        <v>1603</v>
      </c>
      <c r="G115" s="87"/>
      <c r="H115" s="87" t="s">
        <v>1647</v>
      </c>
      <c r="I115" s="87" t="s">
        <v>1638</v>
      </c>
      <c r="J115" s="87"/>
      <c r="K115" s="99"/>
    </row>
    <row r="116" spans="2:11" s="1" customFormat="1" ht="15" customHeight="1" x14ac:dyDescent="0.2">
      <c r="B116" s="110"/>
      <c r="C116" s="87" t="s">
        <v>47</v>
      </c>
      <c r="D116" s="87"/>
      <c r="E116" s="87"/>
      <c r="F116" s="108" t="s">
        <v>1603</v>
      </c>
      <c r="G116" s="87"/>
      <c r="H116" s="87" t="s">
        <v>1648</v>
      </c>
      <c r="I116" s="87" t="s">
        <v>1638</v>
      </c>
      <c r="J116" s="87"/>
      <c r="K116" s="99"/>
    </row>
    <row r="117" spans="2:11" s="1" customFormat="1" ht="15" customHeight="1" x14ac:dyDescent="0.2">
      <c r="B117" s="110"/>
      <c r="C117" s="87" t="s">
        <v>56</v>
      </c>
      <c r="D117" s="87"/>
      <c r="E117" s="87"/>
      <c r="F117" s="108" t="s">
        <v>1603</v>
      </c>
      <c r="G117" s="87"/>
      <c r="H117" s="87" t="s">
        <v>1649</v>
      </c>
      <c r="I117" s="87" t="s">
        <v>1650</v>
      </c>
      <c r="J117" s="87"/>
      <c r="K117" s="99"/>
    </row>
    <row r="118" spans="2:11" s="1" customFormat="1" ht="15" customHeight="1" x14ac:dyDescent="0.2">
      <c r="B118" s="113"/>
      <c r="C118" s="119"/>
      <c r="D118" s="119"/>
      <c r="E118" s="119"/>
      <c r="F118" s="119"/>
      <c r="G118" s="119"/>
      <c r="H118" s="119"/>
      <c r="I118" s="119"/>
      <c r="J118" s="119"/>
      <c r="K118" s="115"/>
    </row>
    <row r="119" spans="2:11" s="1" customFormat="1" ht="18.75" customHeight="1" x14ac:dyDescent="0.2">
      <c r="B119" s="120"/>
      <c r="C119" s="121"/>
      <c r="D119" s="121"/>
      <c r="E119" s="121"/>
      <c r="F119" s="122"/>
      <c r="G119" s="121"/>
      <c r="H119" s="121"/>
      <c r="I119" s="121"/>
      <c r="J119" s="121"/>
      <c r="K119" s="120"/>
    </row>
    <row r="120" spans="2:11" s="1" customFormat="1" ht="18.75" customHeight="1" x14ac:dyDescent="0.2">
      <c r="B120" s="94"/>
      <c r="C120" s="94"/>
      <c r="D120" s="94"/>
      <c r="E120" s="94"/>
      <c r="F120" s="94"/>
      <c r="G120" s="94"/>
      <c r="H120" s="94"/>
      <c r="I120" s="94"/>
      <c r="J120" s="94"/>
      <c r="K120" s="94"/>
    </row>
    <row r="121" spans="2:11" s="1" customFormat="1" ht="7.5" customHeight="1" x14ac:dyDescent="0.2">
      <c r="B121" s="123"/>
      <c r="C121" s="124"/>
      <c r="D121" s="124"/>
      <c r="E121" s="124"/>
      <c r="F121" s="124"/>
      <c r="G121" s="124"/>
      <c r="H121" s="124"/>
      <c r="I121" s="124"/>
      <c r="J121" s="124"/>
      <c r="K121" s="125"/>
    </row>
    <row r="122" spans="2:11" s="1" customFormat="1" ht="45" customHeight="1" x14ac:dyDescent="0.2">
      <c r="B122" s="126"/>
      <c r="C122" s="632" t="s">
        <v>1651</v>
      </c>
      <c r="D122" s="632"/>
      <c r="E122" s="632"/>
      <c r="F122" s="632"/>
      <c r="G122" s="632"/>
      <c r="H122" s="632"/>
      <c r="I122" s="632"/>
      <c r="J122" s="632"/>
      <c r="K122" s="127"/>
    </row>
    <row r="123" spans="2:11" s="1" customFormat="1" ht="17.25" customHeight="1" x14ac:dyDescent="0.2">
      <c r="B123" s="128"/>
      <c r="C123" s="100" t="s">
        <v>1597</v>
      </c>
      <c r="D123" s="100"/>
      <c r="E123" s="100"/>
      <c r="F123" s="100" t="s">
        <v>1598</v>
      </c>
      <c r="G123" s="101"/>
      <c r="H123" s="100" t="s">
        <v>53</v>
      </c>
      <c r="I123" s="100" t="s">
        <v>56</v>
      </c>
      <c r="J123" s="100" t="s">
        <v>1599</v>
      </c>
      <c r="K123" s="129"/>
    </row>
    <row r="124" spans="2:11" s="1" customFormat="1" ht="17.25" customHeight="1" x14ac:dyDescent="0.2">
      <c r="B124" s="128"/>
      <c r="C124" s="102" t="s">
        <v>1600</v>
      </c>
      <c r="D124" s="102"/>
      <c r="E124" s="102"/>
      <c r="F124" s="103" t="s">
        <v>1601</v>
      </c>
      <c r="G124" s="104"/>
      <c r="H124" s="102"/>
      <c r="I124" s="102"/>
      <c r="J124" s="102" t="s">
        <v>1602</v>
      </c>
      <c r="K124" s="129"/>
    </row>
    <row r="125" spans="2:11" s="1" customFormat="1" ht="5.25" customHeight="1" x14ac:dyDescent="0.2">
      <c r="B125" s="130"/>
      <c r="C125" s="105"/>
      <c r="D125" s="105"/>
      <c r="E125" s="105"/>
      <c r="F125" s="105"/>
      <c r="G125" s="131"/>
      <c r="H125" s="105"/>
      <c r="I125" s="105"/>
      <c r="J125" s="105"/>
      <c r="K125" s="132"/>
    </row>
    <row r="126" spans="2:11" s="1" customFormat="1" ht="15" customHeight="1" x14ac:dyDescent="0.2">
      <c r="B126" s="130"/>
      <c r="C126" s="87" t="s">
        <v>1606</v>
      </c>
      <c r="D126" s="107"/>
      <c r="E126" s="107"/>
      <c r="F126" s="108" t="s">
        <v>1603</v>
      </c>
      <c r="G126" s="87"/>
      <c r="H126" s="87" t="s">
        <v>1643</v>
      </c>
      <c r="I126" s="87" t="s">
        <v>1605</v>
      </c>
      <c r="J126" s="87">
        <v>120</v>
      </c>
      <c r="K126" s="133"/>
    </row>
    <row r="127" spans="2:11" s="1" customFormat="1" ht="15" customHeight="1" x14ac:dyDescent="0.2">
      <c r="B127" s="130"/>
      <c r="C127" s="87" t="s">
        <v>1652</v>
      </c>
      <c r="D127" s="87"/>
      <c r="E127" s="87"/>
      <c r="F127" s="108" t="s">
        <v>1603</v>
      </c>
      <c r="G127" s="87"/>
      <c r="H127" s="87" t="s">
        <v>1653</v>
      </c>
      <c r="I127" s="87" t="s">
        <v>1605</v>
      </c>
      <c r="J127" s="87" t="s">
        <v>1654</v>
      </c>
      <c r="K127" s="133"/>
    </row>
    <row r="128" spans="2:11" s="1" customFormat="1" ht="15" customHeight="1" x14ac:dyDescent="0.2">
      <c r="B128" s="130"/>
      <c r="C128" s="87" t="s">
        <v>1551</v>
      </c>
      <c r="D128" s="87"/>
      <c r="E128" s="87"/>
      <c r="F128" s="108" t="s">
        <v>1603</v>
      </c>
      <c r="G128" s="87"/>
      <c r="H128" s="87" t="s">
        <v>1655</v>
      </c>
      <c r="I128" s="87" t="s">
        <v>1605</v>
      </c>
      <c r="J128" s="87" t="s">
        <v>1654</v>
      </c>
      <c r="K128" s="133"/>
    </row>
    <row r="129" spans="2:11" s="1" customFormat="1" ht="15" customHeight="1" x14ac:dyDescent="0.2">
      <c r="B129" s="130"/>
      <c r="C129" s="87" t="s">
        <v>1614</v>
      </c>
      <c r="D129" s="87"/>
      <c r="E129" s="87"/>
      <c r="F129" s="108" t="s">
        <v>1609</v>
      </c>
      <c r="G129" s="87"/>
      <c r="H129" s="87" t="s">
        <v>1615</v>
      </c>
      <c r="I129" s="87" t="s">
        <v>1605</v>
      </c>
      <c r="J129" s="87">
        <v>15</v>
      </c>
      <c r="K129" s="133"/>
    </row>
    <row r="130" spans="2:11" s="1" customFormat="1" ht="15" customHeight="1" x14ac:dyDescent="0.2">
      <c r="B130" s="130"/>
      <c r="C130" s="111" t="s">
        <v>1616</v>
      </c>
      <c r="D130" s="111"/>
      <c r="E130" s="111"/>
      <c r="F130" s="112" t="s">
        <v>1609</v>
      </c>
      <c r="G130" s="111"/>
      <c r="H130" s="111" t="s">
        <v>1617</v>
      </c>
      <c r="I130" s="111" t="s">
        <v>1605</v>
      </c>
      <c r="J130" s="111">
        <v>15</v>
      </c>
      <c r="K130" s="133"/>
    </row>
    <row r="131" spans="2:11" s="1" customFormat="1" ht="15" customHeight="1" x14ac:dyDescent="0.2">
      <c r="B131" s="130"/>
      <c r="C131" s="111" t="s">
        <v>1618</v>
      </c>
      <c r="D131" s="111"/>
      <c r="E131" s="111"/>
      <c r="F131" s="112" t="s">
        <v>1609</v>
      </c>
      <c r="G131" s="111"/>
      <c r="H131" s="111" t="s">
        <v>1619</v>
      </c>
      <c r="I131" s="111" t="s">
        <v>1605</v>
      </c>
      <c r="J131" s="111">
        <v>20</v>
      </c>
      <c r="K131" s="133"/>
    </row>
    <row r="132" spans="2:11" s="1" customFormat="1" ht="15" customHeight="1" x14ac:dyDescent="0.2">
      <c r="B132" s="130"/>
      <c r="C132" s="111" t="s">
        <v>1620</v>
      </c>
      <c r="D132" s="111"/>
      <c r="E132" s="111"/>
      <c r="F132" s="112" t="s">
        <v>1609</v>
      </c>
      <c r="G132" s="111"/>
      <c r="H132" s="111" t="s">
        <v>1621</v>
      </c>
      <c r="I132" s="111" t="s">
        <v>1605</v>
      </c>
      <c r="J132" s="111">
        <v>20</v>
      </c>
      <c r="K132" s="133"/>
    </row>
    <row r="133" spans="2:11" s="1" customFormat="1" ht="15" customHeight="1" x14ac:dyDescent="0.2">
      <c r="B133" s="130"/>
      <c r="C133" s="87" t="s">
        <v>1608</v>
      </c>
      <c r="D133" s="87"/>
      <c r="E133" s="87"/>
      <c r="F133" s="108" t="s">
        <v>1609</v>
      </c>
      <c r="G133" s="87"/>
      <c r="H133" s="87" t="s">
        <v>1643</v>
      </c>
      <c r="I133" s="87" t="s">
        <v>1605</v>
      </c>
      <c r="J133" s="87">
        <v>50</v>
      </c>
      <c r="K133" s="133"/>
    </row>
    <row r="134" spans="2:11" s="1" customFormat="1" ht="15" customHeight="1" x14ac:dyDescent="0.2">
      <c r="B134" s="130"/>
      <c r="C134" s="87" t="s">
        <v>1622</v>
      </c>
      <c r="D134" s="87"/>
      <c r="E134" s="87"/>
      <c r="F134" s="108" t="s">
        <v>1609</v>
      </c>
      <c r="G134" s="87"/>
      <c r="H134" s="87" t="s">
        <v>1643</v>
      </c>
      <c r="I134" s="87" t="s">
        <v>1605</v>
      </c>
      <c r="J134" s="87">
        <v>50</v>
      </c>
      <c r="K134" s="133"/>
    </row>
    <row r="135" spans="2:11" s="1" customFormat="1" ht="15" customHeight="1" x14ac:dyDescent="0.2">
      <c r="B135" s="130"/>
      <c r="C135" s="87" t="s">
        <v>1628</v>
      </c>
      <c r="D135" s="87"/>
      <c r="E135" s="87"/>
      <c r="F135" s="108" t="s">
        <v>1609</v>
      </c>
      <c r="G135" s="87"/>
      <c r="H135" s="87" t="s">
        <v>1643</v>
      </c>
      <c r="I135" s="87" t="s">
        <v>1605</v>
      </c>
      <c r="J135" s="87">
        <v>50</v>
      </c>
      <c r="K135" s="133"/>
    </row>
    <row r="136" spans="2:11" s="1" customFormat="1" ht="15" customHeight="1" x14ac:dyDescent="0.2">
      <c r="B136" s="130"/>
      <c r="C136" s="87" t="s">
        <v>1630</v>
      </c>
      <c r="D136" s="87"/>
      <c r="E136" s="87"/>
      <c r="F136" s="108" t="s">
        <v>1609</v>
      </c>
      <c r="G136" s="87"/>
      <c r="H136" s="87" t="s">
        <v>1643</v>
      </c>
      <c r="I136" s="87" t="s">
        <v>1605</v>
      </c>
      <c r="J136" s="87">
        <v>50</v>
      </c>
      <c r="K136" s="133"/>
    </row>
    <row r="137" spans="2:11" s="1" customFormat="1" ht="15" customHeight="1" x14ac:dyDescent="0.2">
      <c r="B137" s="130"/>
      <c r="C137" s="87" t="s">
        <v>1631</v>
      </c>
      <c r="D137" s="87"/>
      <c r="E137" s="87"/>
      <c r="F137" s="108" t="s">
        <v>1609</v>
      </c>
      <c r="G137" s="87"/>
      <c r="H137" s="87" t="s">
        <v>1656</v>
      </c>
      <c r="I137" s="87" t="s">
        <v>1605</v>
      </c>
      <c r="J137" s="87">
        <v>255</v>
      </c>
      <c r="K137" s="133"/>
    </row>
    <row r="138" spans="2:11" s="1" customFormat="1" ht="15" customHeight="1" x14ac:dyDescent="0.2">
      <c r="B138" s="130"/>
      <c r="C138" s="87" t="s">
        <v>1633</v>
      </c>
      <c r="D138" s="87"/>
      <c r="E138" s="87"/>
      <c r="F138" s="108" t="s">
        <v>1603</v>
      </c>
      <c r="G138" s="87"/>
      <c r="H138" s="87" t="s">
        <v>1657</v>
      </c>
      <c r="I138" s="87" t="s">
        <v>1635</v>
      </c>
      <c r="J138" s="87"/>
      <c r="K138" s="133"/>
    </row>
    <row r="139" spans="2:11" s="1" customFormat="1" ht="15" customHeight="1" x14ac:dyDescent="0.2">
      <c r="B139" s="130"/>
      <c r="C139" s="87" t="s">
        <v>1636</v>
      </c>
      <c r="D139" s="87"/>
      <c r="E139" s="87"/>
      <c r="F139" s="108" t="s">
        <v>1603</v>
      </c>
      <c r="G139" s="87"/>
      <c r="H139" s="87" t="s">
        <v>1658</v>
      </c>
      <c r="I139" s="87" t="s">
        <v>1638</v>
      </c>
      <c r="J139" s="87"/>
      <c r="K139" s="133"/>
    </row>
    <row r="140" spans="2:11" s="1" customFormat="1" ht="15" customHeight="1" x14ac:dyDescent="0.2">
      <c r="B140" s="130"/>
      <c r="C140" s="87" t="s">
        <v>1639</v>
      </c>
      <c r="D140" s="87"/>
      <c r="E140" s="87"/>
      <c r="F140" s="108" t="s">
        <v>1603</v>
      </c>
      <c r="G140" s="87"/>
      <c r="H140" s="87" t="s">
        <v>1639</v>
      </c>
      <c r="I140" s="87" t="s">
        <v>1638</v>
      </c>
      <c r="J140" s="87"/>
      <c r="K140" s="133"/>
    </row>
    <row r="141" spans="2:11" s="1" customFormat="1" ht="15" customHeight="1" x14ac:dyDescent="0.2">
      <c r="B141" s="130"/>
      <c r="C141" s="87" t="s">
        <v>37</v>
      </c>
      <c r="D141" s="87"/>
      <c r="E141" s="87"/>
      <c r="F141" s="108" t="s">
        <v>1603</v>
      </c>
      <c r="G141" s="87"/>
      <c r="H141" s="87" t="s">
        <v>1659</v>
      </c>
      <c r="I141" s="87" t="s">
        <v>1638</v>
      </c>
      <c r="J141" s="87"/>
      <c r="K141" s="133"/>
    </row>
    <row r="142" spans="2:11" s="1" customFormat="1" ht="15" customHeight="1" x14ac:dyDescent="0.2">
      <c r="B142" s="130"/>
      <c r="C142" s="87" t="s">
        <v>1660</v>
      </c>
      <c r="D142" s="87"/>
      <c r="E142" s="87"/>
      <c r="F142" s="108" t="s">
        <v>1603</v>
      </c>
      <c r="G142" s="87"/>
      <c r="H142" s="87" t="s">
        <v>1661</v>
      </c>
      <c r="I142" s="87" t="s">
        <v>1638</v>
      </c>
      <c r="J142" s="87"/>
      <c r="K142" s="133"/>
    </row>
    <row r="143" spans="2:11" s="1" customFormat="1" ht="15" customHeight="1" x14ac:dyDescent="0.2">
      <c r="B143" s="134"/>
      <c r="C143" s="135"/>
      <c r="D143" s="135"/>
      <c r="E143" s="135"/>
      <c r="F143" s="135"/>
      <c r="G143" s="135"/>
      <c r="H143" s="135"/>
      <c r="I143" s="135"/>
      <c r="J143" s="135"/>
      <c r="K143" s="136"/>
    </row>
    <row r="144" spans="2:11" s="1" customFormat="1" ht="18.75" customHeight="1" x14ac:dyDescent="0.2">
      <c r="B144" s="121"/>
      <c r="C144" s="121"/>
      <c r="D144" s="121"/>
      <c r="E144" s="121"/>
      <c r="F144" s="122"/>
      <c r="G144" s="121"/>
      <c r="H144" s="121"/>
      <c r="I144" s="121"/>
      <c r="J144" s="121"/>
      <c r="K144" s="121"/>
    </row>
    <row r="145" spans="2:11" s="1" customFormat="1" ht="18.75" customHeight="1" x14ac:dyDescent="0.2">
      <c r="B145" s="94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2:11" s="1" customFormat="1" ht="7.5" customHeight="1" x14ac:dyDescent="0.2">
      <c r="B146" s="95"/>
      <c r="C146" s="96"/>
      <c r="D146" s="96"/>
      <c r="E146" s="96"/>
      <c r="F146" s="96"/>
      <c r="G146" s="96"/>
      <c r="H146" s="96"/>
      <c r="I146" s="96"/>
      <c r="J146" s="96"/>
      <c r="K146" s="97"/>
    </row>
    <row r="147" spans="2:11" s="1" customFormat="1" ht="45" customHeight="1" x14ac:dyDescent="0.2">
      <c r="B147" s="98"/>
      <c r="C147" s="634" t="s">
        <v>1662</v>
      </c>
      <c r="D147" s="634"/>
      <c r="E147" s="634"/>
      <c r="F147" s="634"/>
      <c r="G147" s="634"/>
      <c r="H147" s="634"/>
      <c r="I147" s="634"/>
      <c r="J147" s="634"/>
      <c r="K147" s="99"/>
    </row>
    <row r="148" spans="2:11" s="1" customFormat="1" ht="17.25" customHeight="1" x14ac:dyDescent="0.2">
      <c r="B148" s="98"/>
      <c r="C148" s="100" t="s">
        <v>1597</v>
      </c>
      <c r="D148" s="100"/>
      <c r="E148" s="100"/>
      <c r="F148" s="100" t="s">
        <v>1598</v>
      </c>
      <c r="G148" s="101"/>
      <c r="H148" s="100" t="s">
        <v>53</v>
      </c>
      <c r="I148" s="100" t="s">
        <v>56</v>
      </c>
      <c r="J148" s="100" t="s">
        <v>1599</v>
      </c>
      <c r="K148" s="99"/>
    </row>
    <row r="149" spans="2:11" s="1" customFormat="1" ht="17.25" customHeight="1" x14ac:dyDescent="0.2">
      <c r="B149" s="98"/>
      <c r="C149" s="102" t="s">
        <v>1600</v>
      </c>
      <c r="D149" s="102"/>
      <c r="E149" s="102"/>
      <c r="F149" s="103" t="s">
        <v>1601</v>
      </c>
      <c r="G149" s="104"/>
      <c r="H149" s="102"/>
      <c r="I149" s="102"/>
      <c r="J149" s="102" t="s">
        <v>1602</v>
      </c>
      <c r="K149" s="99"/>
    </row>
    <row r="150" spans="2:11" s="1" customFormat="1" ht="5.25" customHeight="1" x14ac:dyDescent="0.2">
      <c r="B150" s="110"/>
      <c r="C150" s="105"/>
      <c r="D150" s="105"/>
      <c r="E150" s="105"/>
      <c r="F150" s="105"/>
      <c r="G150" s="106"/>
      <c r="H150" s="105"/>
      <c r="I150" s="105"/>
      <c r="J150" s="105"/>
      <c r="K150" s="133"/>
    </row>
    <row r="151" spans="2:11" s="1" customFormat="1" ht="15" customHeight="1" x14ac:dyDescent="0.2">
      <c r="B151" s="110"/>
      <c r="C151" s="137" t="s">
        <v>1606</v>
      </c>
      <c r="D151" s="87"/>
      <c r="E151" s="87"/>
      <c r="F151" s="138" t="s">
        <v>1603</v>
      </c>
      <c r="G151" s="87"/>
      <c r="H151" s="137" t="s">
        <v>1643</v>
      </c>
      <c r="I151" s="137" t="s">
        <v>1605</v>
      </c>
      <c r="J151" s="137">
        <v>120</v>
      </c>
      <c r="K151" s="133"/>
    </row>
    <row r="152" spans="2:11" s="1" customFormat="1" ht="15" customHeight="1" x14ac:dyDescent="0.2">
      <c r="B152" s="110"/>
      <c r="C152" s="137" t="s">
        <v>1652</v>
      </c>
      <c r="D152" s="87"/>
      <c r="E152" s="87"/>
      <c r="F152" s="138" t="s">
        <v>1603</v>
      </c>
      <c r="G152" s="87"/>
      <c r="H152" s="137" t="s">
        <v>1663</v>
      </c>
      <c r="I152" s="137" t="s">
        <v>1605</v>
      </c>
      <c r="J152" s="137" t="s">
        <v>1654</v>
      </c>
      <c r="K152" s="133"/>
    </row>
    <row r="153" spans="2:11" s="1" customFormat="1" ht="15" customHeight="1" x14ac:dyDescent="0.2">
      <c r="B153" s="110"/>
      <c r="C153" s="137" t="s">
        <v>1551</v>
      </c>
      <c r="D153" s="87"/>
      <c r="E153" s="87"/>
      <c r="F153" s="138" t="s">
        <v>1603</v>
      </c>
      <c r="G153" s="87"/>
      <c r="H153" s="137" t="s">
        <v>1664</v>
      </c>
      <c r="I153" s="137" t="s">
        <v>1605</v>
      </c>
      <c r="J153" s="137" t="s">
        <v>1654</v>
      </c>
      <c r="K153" s="133"/>
    </row>
    <row r="154" spans="2:11" s="1" customFormat="1" ht="15" customHeight="1" x14ac:dyDescent="0.2">
      <c r="B154" s="110"/>
      <c r="C154" s="137" t="s">
        <v>1608</v>
      </c>
      <c r="D154" s="87"/>
      <c r="E154" s="87"/>
      <c r="F154" s="138" t="s">
        <v>1609</v>
      </c>
      <c r="G154" s="87"/>
      <c r="H154" s="137" t="s">
        <v>1643</v>
      </c>
      <c r="I154" s="137" t="s">
        <v>1605</v>
      </c>
      <c r="J154" s="137">
        <v>50</v>
      </c>
      <c r="K154" s="133"/>
    </row>
    <row r="155" spans="2:11" s="1" customFormat="1" ht="15" customHeight="1" x14ac:dyDescent="0.2">
      <c r="B155" s="110"/>
      <c r="C155" s="137" t="s">
        <v>1611</v>
      </c>
      <c r="D155" s="87"/>
      <c r="E155" s="87"/>
      <c r="F155" s="138" t="s">
        <v>1603</v>
      </c>
      <c r="G155" s="87"/>
      <c r="H155" s="137" t="s">
        <v>1643</v>
      </c>
      <c r="I155" s="137" t="s">
        <v>1613</v>
      </c>
      <c r="J155" s="137"/>
      <c r="K155" s="133"/>
    </row>
    <row r="156" spans="2:11" s="1" customFormat="1" ht="15" customHeight="1" x14ac:dyDescent="0.2">
      <c r="B156" s="110"/>
      <c r="C156" s="137" t="s">
        <v>1622</v>
      </c>
      <c r="D156" s="87"/>
      <c r="E156" s="87"/>
      <c r="F156" s="138" t="s">
        <v>1609</v>
      </c>
      <c r="G156" s="87"/>
      <c r="H156" s="137" t="s">
        <v>1643</v>
      </c>
      <c r="I156" s="137" t="s">
        <v>1605</v>
      </c>
      <c r="J156" s="137">
        <v>50</v>
      </c>
      <c r="K156" s="133"/>
    </row>
    <row r="157" spans="2:11" s="1" customFormat="1" ht="15" customHeight="1" x14ac:dyDescent="0.2">
      <c r="B157" s="110"/>
      <c r="C157" s="137" t="s">
        <v>1630</v>
      </c>
      <c r="D157" s="87"/>
      <c r="E157" s="87"/>
      <c r="F157" s="138" t="s">
        <v>1609</v>
      </c>
      <c r="G157" s="87"/>
      <c r="H157" s="137" t="s">
        <v>1643</v>
      </c>
      <c r="I157" s="137" t="s">
        <v>1605</v>
      </c>
      <c r="J157" s="137">
        <v>50</v>
      </c>
      <c r="K157" s="133"/>
    </row>
    <row r="158" spans="2:11" s="1" customFormat="1" ht="15" customHeight="1" x14ac:dyDescent="0.2">
      <c r="B158" s="110"/>
      <c r="C158" s="137" t="s">
        <v>1628</v>
      </c>
      <c r="D158" s="87"/>
      <c r="E158" s="87"/>
      <c r="F158" s="138" t="s">
        <v>1609</v>
      </c>
      <c r="G158" s="87"/>
      <c r="H158" s="137" t="s">
        <v>1643</v>
      </c>
      <c r="I158" s="137" t="s">
        <v>1605</v>
      </c>
      <c r="J158" s="137">
        <v>50</v>
      </c>
      <c r="K158" s="133"/>
    </row>
    <row r="159" spans="2:11" s="1" customFormat="1" ht="15" customHeight="1" x14ac:dyDescent="0.2">
      <c r="B159" s="110"/>
      <c r="C159" s="137" t="s">
        <v>96</v>
      </c>
      <c r="D159" s="87"/>
      <c r="E159" s="87"/>
      <c r="F159" s="138" t="s">
        <v>1603</v>
      </c>
      <c r="G159" s="87"/>
      <c r="H159" s="137" t="s">
        <v>1665</v>
      </c>
      <c r="I159" s="137" t="s">
        <v>1605</v>
      </c>
      <c r="J159" s="137" t="s">
        <v>1666</v>
      </c>
      <c r="K159" s="133"/>
    </row>
    <row r="160" spans="2:11" s="1" customFormat="1" ht="15" customHeight="1" x14ac:dyDescent="0.2">
      <c r="B160" s="110"/>
      <c r="C160" s="137" t="s">
        <v>1667</v>
      </c>
      <c r="D160" s="87"/>
      <c r="E160" s="87"/>
      <c r="F160" s="138" t="s">
        <v>1603</v>
      </c>
      <c r="G160" s="87"/>
      <c r="H160" s="137" t="s">
        <v>1668</v>
      </c>
      <c r="I160" s="137" t="s">
        <v>1638</v>
      </c>
      <c r="J160" s="137"/>
      <c r="K160" s="133"/>
    </row>
    <row r="161" spans="2:11" s="1" customFormat="1" ht="15" customHeight="1" x14ac:dyDescent="0.2">
      <c r="B161" s="139"/>
      <c r="C161" s="119"/>
      <c r="D161" s="119"/>
      <c r="E161" s="119"/>
      <c r="F161" s="119"/>
      <c r="G161" s="119"/>
      <c r="H161" s="119"/>
      <c r="I161" s="119"/>
      <c r="J161" s="119"/>
      <c r="K161" s="140"/>
    </row>
    <row r="162" spans="2:11" s="1" customFormat="1" ht="18.75" customHeight="1" x14ac:dyDescent="0.2">
      <c r="B162" s="121"/>
      <c r="C162" s="131"/>
      <c r="D162" s="131"/>
      <c r="E162" s="131"/>
      <c r="F162" s="141"/>
      <c r="G162" s="131"/>
      <c r="H162" s="131"/>
      <c r="I162" s="131"/>
      <c r="J162" s="131"/>
      <c r="K162" s="121"/>
    </row>
    <row r="163" spans="2:11" s="1" customFormat="1" ht="18.75" customHeight="1" x14ac:dyDescent="0.2">
      <c r="B163" s="94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 s="1" customFormat="1" ht="7.5" customHeight="1" x14ac:dyDescent="0.2">
      <c r="B164" s="76"/>
      <c r="C164" s="77"/>
      <c r="D164" s="77"/>
      <c r="E164" s="77"/>
      <c r="F164" s="77"/>
      <c r="G164" s="77"/>
      <c r="H164" s="77"/>
      <c r="I164" s="77"/>
      <c r="J164" s="77"/>
      <c r="K164" s="78"/>
    </row>
    <row r="165" spans="2:11" s="1" customFormat="1" ht="45" customHeight="1" x14ac:dyDescent="0.2">
      <c r="B165" s="79"/>
      <c r="C165" s="632" t="s">
        <v>1669</v>
      </c>
      <c r="D165" s="632"/>
      <c r="E165" s="632"/>
      <c r="F165" s="632"/>
      <c r="G165" s="632"/>
      <c r="H165" s="632"/>
      <c r="I165" s="632"/>
      <c r="J165" s="632"/>
      <c r="K165" s="80"/>
    </row>
    <row r="166" spans="2:11" s="1" customFormat="1" ht="17.25" customHeight="1" x14ac:dyDescent="0.2">
      <c r="B166" s="79"/>
      <c r="C166" s="100" t="s">
        <v>1597</v>
      </c>
      <c r="D166" s="100"/>
      <c r="E166" s="100"/>
      <c r="F166" s="100" t="s">
        <v>1598</v>
      </c>
      <c r="G166" s="142"/>
      <c r="H166" s="143" t="s">
        <v>53</v>
      </c>
      <c r="I166" s="143" t="s">
        <v>56</v>
      </c>
      <c r="J166" s="100" t="s">
        <v>1599</v>
      </c>
      <c r="K166" s="80"/>
    </row>
    <row r="167" spans="2:11" s="1" customFormat="1" ht="17.25" customHeight="1" x14ac:dyDescent="0.2">
      <c r="B167" s="81"/>
      <c r="C167" s="102" t="s">
        <v>1600</v>
      </c>
      <c r="D167" s="102"/>
      <c r="E167" s="102"/>
      <c r="F167" s="103" t="s">
        <v>1601</v>
      </c>
      <c r="G167" s="144"/>
      <c r="H167" s="145"/>
      <c r="I167" s="145"/>
      <c r="J167" s="102" t="s">
        <v>1602</v>
      </c>
      <c r="K167" s="82"/>
    </row>
    <row r="168" spans="2:11" s="1" customFormat="1" ht="5.25" customHeight="1" x14ac:dyDescent="0.2">
      <c r="B168" s="110"/>
      <c r="C168" s="105"/>
      <c r="D168" s="105"/>
      <c r="E168" s="105"/>
      <c r="F168" s="105"/>
      <c r="G168" s="106"/>
      <c r="H168" s="105"/>
      <c r="I168" s="105"/>
      <c r="J168" s="105"/>
      <c r="K168" s="133"/>
    </row>
    <row r="169" spans="2:11" s="1" customFormat="1" ht="15" customHeight="1" x14ac:dyDescent="0.2">
      <c r="B169" s="110"/>
      <c r="C169" s="87" t="s">
        <v>1606</v>
      </c>
      <c r="D169" s="87"/>
      <c r="E169" s="87"/>
      <c r="F169" s="108" t="s">
        <v>1603</v>
      </c>
      <c r="G169" s="87"/>
      <c r="H169" s="87" t="s">
        <v>1643</v>
      </c>
      <c r="I169" s="87" t="s">
        <v>1605</v>
      </c>
      <c r="J169" s="87">
        <v>120</v>
      </c>
      <c r="K169" s="133"/>
    </row>
    <row r="170" spans="2:11" s="1" customFormat="1" ht="15" customHeight="1" x14ac:dyDescent="0.2">
      <c r="B170" s="110"/>
      <c r="C170" s="87" t="s">
        <v>1652</v>
      </c>
      <c r="D170" s="87"/>
      <c r="E170" s="87"/>
      <c r="F170" s="108" t="s">
        <v>1603</v>
      </c>
      <c r="G170" s="87"/>
      <c r="H170" s="87" t="s">
        <v>1653</v>
      </c>
      <c r="I170" s="87" t="s">
        <v>1605</v>
      </c>
      <c r="J170" s="87" t="s">
        <v>1654</v>
      </c>
      <c r="K170" s="133"/>
    </row>
    <row r="171" spans="2:11" s="1" customFormat="1" ht="15" customHeight="1" x14ac:dyDescent="0.2">
      <c r="B171" s="110"/>
      <c r="C171" s="87" t="s">
        <v>1551</v>
      </c>
      <c r="D171" s="87"/>
      <c r="E171" s="87"/>
      <c r="F171" s="108" t="s">
        <v>1603</v>
      </c>
      <c r="G171" s="87"/>
      <c r="H171" s="87" t="s">
        <v>1670</v>
      </c>
      <c r="I171" s="87" t="s">
        <v>1605</v>
      </c>
      <c r="J171" s="87" t="s">
        <v>1654</v>
      </c>
      <c r="K171" s="133"/>
    </row>
    <row r="172" spans="2:11" s="1" customFormat="1" ht="15" customHeight="1" x14ac:dyDescent="0.2">
      <c r="B172" s="110"/>
      <c r="C172" s="87" t="s">
        <v>1608</v>
      </c>
      <c r="D172" s="87"/>
      <c r="E172" s="87"/>
      <c r="F172" s="108" t="s">
        <v>1609</v>
      </c>
      <c r="G172" s="87"/>
      <c r="H172" s="87" t="s">
        <v>1670</v>
      </c>
      <c r="I172" s="87" t="s">
        <v>1605</v>
      </c>
      <c r="J172" s="87">
        <v>50</v>
      </c>
      <c r="K172" s="133"/>
    </row>
    <row r="173" spans="2:11" s="1" customFormat="1" ht="15" customHeight="1" x14ac:dyDescent="0.2">
      <c r="B173" s="110"/>
      <c r="C173" s="87" t="s">
        <v>1611</v>
      </c>
      <c r="D173" s="87"/>
      <c r="E173" s="87"/>
      <c r="F173" s="108" t="s">
        <v>1603</v>
      </c>
      <c r="G173" s="87"/>
      <c r="H173" s="87" t="s">
        <v>1670</v>
      </c>
      <c r="I173" s="87" t="s">
        <v>1613</v>
      </c>
      <c r="J173" s="87"/>
      <c r="K173" s="133"/>
    </row>
    <row r="174" spans="2:11" s="1" customFormat="1" ht="15" customHeight="1" x14ac:dyDescent="0.2">
      <c r="B174" s="110"/>
      <c r="C174" s="87" t="s">
        <v>1622</v>
      </c>
      <c r="D174" s="87"/>
      <c r="E174" s="87"/>
      <c r="F174" s="108" t="s">
        <v>1609</v>
      </c>
      <c r="G174" s="87"/>
      <c r="H174" s="87" t="s">
        <v>1670</v>
      </c>
      <c r="I174" s="87" t="s">
        <v>1605</v>
      </c>
      <c r="J174" s="87">
        <v>50</v>
      </c>
      <c r="K174" s="133"/>
    </row>
    <row r="175" spans="2:11" s="1" customFormat="1" ht="15" customHeight="1" x14ac:dyDescent="0.2">
      <c r="B175" s="110"/>
      <c r="C175" s="87" t="s">
        <v>1630</v>
      </c>
      <c r="D175" s="87"/>
      <c r="E175" s="87"/>
      <c r="F175" s="108" t="s">
        <v>1609</v>
      </c>
      <c r="G175" s="87"/>
      <c r="H175" s="87" t="s">
        <v>1670</v>
      </c>
      <c r="I175" s="87" t="s">
        <v>1605</v>
      </c>
      <c r="J175" s="87">
        <v>50</v>
      </c>
      <c r="K175" s="133"/>
    </row>
    <row r="176" spans="2:11" s="1" customFormat="1" ht="15" customHeight="1" x14ac:dyDescent="0.2">
      <c r="B176" s="110"/>
      <c r="C176" s="87" t="s">
        <v>1628</v>
      </c>
      <c r="D176" s="87"/>
      <c r="E176" s="87"/>
      <c r="F176" s="108" t="s">
        <v>1609</v>
      </c>
      <c r="G176" s="87"/>
      <c r="H176" s="87" t="s">
        <v>1670</v>
      </c>
      <c r="I176" s="87" t="s">
        <v>1605</v>
      </c>
      <c r="J176" s="87">
        <v>50</v>
      </c>
      <c r="K176" s="133"/>
    </row>
    <row r="177" spans="2:11" s="1" customFormat="1" ht="15" customHeight="1" x14ac:dyDescent="0.2">
      <c r="B177" s="110"/>
      <c r="C177" s="87" t="s">
        <v>120</v>
      </c>
      <c r="D177" s="87"/>
      <c r="E177" s="87"/>
      <c r="F177" s="108" t="s">
        <v>1603</v>
      </c>
      <c r="G177" s="87"/>
      <c r="H177" s="87" t="s">
        <v>1671</v>
      </c>
      <c r="I177" s="87" t="s">
        <v>1672</v>
      </c>
      <c r="J177" s="87"/>
      <c r="K177" s="133"/>
    </row>
    <row r="178" spans="2:11" s="1" customFormat="1" ht="15" customHeight="1" x14ac:dyDescent="0.2">
      <c r="B178" s="110"/>
      <c r="C178" s="87" t="s">
        <v>56</v>
      </c>
      <c r="D178" s="87"/>
      <c r="E178" s="87"/>
      <c r="F178" s="108" t="s">
        <v>1603</v>
      </c>
      <c r="G178" s="87"/>
      <c r="H178" s="87" t="s">
        <v>1673</v>
      </c>
      <c r="I178" s="87" t="s">
        <v>1674</v>
      </c>
      <c r="J178" s="87">
        <v>1</v>
      </c>
      <c r="K178" s="133"/>
    </row>
    <row r="179" spans="2:11" s="1" customFormat="1" ht="15" customHeight="1" x14ac:dyDescent="0.2">
      <c r="B179" s="110"/>
      <c r="C179" s="87" t="s">
        <v>52</v>
      </c>
      <c r="D179" s="87"/>
      <c r="E179" s="87"/>
      <c r="F179" s="108" t="s">
        <v>1603</v>
      </c>
      <c r="G179" s="87"/>
      <c r="H179" s="87" t="s">
        <v>1675</v>
      </c>
      <c r="I179" s="87" t="s">
        <v>1605</v>
      </c>
      <c r="J179" s="87">
        <v>20</v>
      </c>
      <c r="K179" s="133"/>
    </row>
    <row r="180" spans="2:11" s="1" customFormat="1" ht="15" customHeight="1" x14ac:dyDescent="0.2">
      <c r="B180" s="110"/>
      <c r="C180" s="87" t="s">
        <v>53</v>
      </c>
      <c r="D180" s="87"/>
      <c r="E180" s="87"/>
      <c r="F180" s="108" t="s">
        <v>1603</v>
      </c>
      <c r="G180" s="87"/>
      <c r="H180" s="87" t="s">
        <v>1676</v>
      </c>
      <c r="I180" s="87" t="s">
        <v>1605</v>
      </c>
      <c r="J180" s="87">
        <v>255</v>
      </c>
      <c r="K180" s="133"/>
    </row>
    <row r="181" spans="2:11" s="1" customFormat="1" ht="15" customHeight="1" x14ac:dyDescent="0.2">
      <c r="B181" s="110"/>
      <c r="C181" s="87" t="s">
        <v>121</v>
      </c>
      <c r="D181" s="87"/>
      <c r="E181" s="87"/>
      <c r="F181" s="108" t="s">
        <v>1603</v>
      </c>
      <c r="G181" s="87"/>
      <c r="H181" s="87" t="s">
        <v>1567</v>
      </c>
      <c r="I181" s="87" t="s">
        <v>1605</v>
      </c>
      <c r="J181" s="87">
        <v>10</v>
      </c>
      <c r="K181" s="133"/>
    </row>
    <row r="182" spans="2:11" s="1" customFormat="1" ht="15" customHeight="1" x14ac:dyDescent="0.2">
      <c r="B182" s="110"/>
      <c r="C182" s="87" t="s">
        <v>122</v>
      </c>
      <c r="D182" s="87"/>
      <c r="E182" s="87"/>
      <c r="F182" s="108" t="s">
        <v>1603</v>
      </c>
      <c r="G182" s="87"/>
      <c r="H182" s="87" t="s">
        <v>1677</v>
      </c>
      <c r="I182" s="87" t="s">
        <v>1638</v>
      </c>
      <c r="J182" s="87"/>
      <c r="K182" s="133"/>
    </row>
    <row r="183" spans="2:11" s="1" customFormat="1" ht="15" customHeight="1" x14ac:dyDescent="0.2">
      <c r="B183" s="110"/>
      <c r="C183" s="87" t="s">
        <v>1678</v>
      </c>
      <c r="D183" s="87"/>
      <c r="E183" s="87"/>
      <c r="F183" s="108" t="s">
        <v>1603</v>
      </c>
      <c r="G183" s="87"/>
      <c r="H183" s="87" t="s">
        <v>1679</v>
      </c>
      <c r="I183" s="87" t="s">
        <v>1638</v>
      </c>
      <c r="J183" s="87"/>
      <c r="K183" s="133"/>
    </row>
    <row r="184" spans="2:11" s="1" customFormat="1" ht="15" customHeight="1" x14ac:dyDescent="0.2">
      <c r="B184" s="110"/>
      <c r="C184" s="87" t="s">
        <v>1667</v>
      </c>
      <c r="D184" s="87"/>
      <c r="E184" s="87"/>
      <c r="F184" s="108" t="s">
        <v>1603</v>
      </c>
      <c r="G184" s="87"/>
      <c r="H184" s="87" t="s">
        <v>1680</v>
      </c>
      <c r="I184" s="87" t="s">
        <v>1638</v>
      </c>
      <c r="J184" s="87"/>
      <c r="K184" s="133"/>
    </row>
    <row r="185" spans="2:11" s="1" customFormat="1" ht="15" customHeight="1" x14ac:dyDescent="0.2">
      <c r="B185" s="110"/>
      <c r="C185" s="87" t="s">
        <v>124</v>
      </c>
      <c r="D185" s="87"/>
      <c r="E185" s="87"/>
      <c r="F185" s="108" t="s">
        <v>1609</v>
      </c>
      <c r="G185" s="87"/>
      <c r="H185" s="87" t="s">
        <v>1681</v>
      </c>
      <c r="I185" s="87" t="s">
        <v>1605</v>
      </c>
      <c r="J185" s="87">
        <v>50</v>
      </c>
      <c r="K185" s="133"/>
    </row>
    <row r="186" spans="2:11" s="1" customFormat="1" ht="15" customHeight="1" x14ac:dyDescent="0.2">
      <c r="B186" s="110"/>
      <c r="C186" s="87" t="s">
        <v>1682</v>
      </c>
      <c r="D186" s="87"/>
      <c r="E186" s="87"/>
      <c r="F186" s="108" t="s">
        <v>1609</v>
      </c>
      <c r="G186" s="87"/>
      <c r="H186" s="87" t="s">
        <v>1683</v>
      </c>
      <c r="I186" s="87" t="s">
        <v>1684</v>
      </c>
      <c r="J186" s="87"/>
      <c r="K186" s="133"/>
    </row>
    <row r="187" spans="2:11" s="1" customFormat="1" ht="15" customHeight="1" x14ac:dyDescent="0.2">
      <c r="B187" s="110"/>
      <c r="C187" s="87" t="s">
        <v>1685</v>
      </c>
      <c r="D187" s="87"/>
      <c r="E187" s="87"/>
      <c r="F187" s="108" t="s">
        <v>1609</v>
      </c>
      <c r="G187" s="87"/>
      <c r="H187" s="87" t="s">
        <v>1686</v>
      </c>
      <c r="I187" s="87" t="s">
        <v>1684</v>
      </c>
      <c r="J187" s="87"/>
      <c r="K187" s="133"/>
    </row>
    <row r="188" spans="2:11" s="1" customFormat="1" ht="15" customHeight="1" x14ac:dyDescent="0.2">
      <c r="B188" s="110"/>
      <c r="C188" s="87" t="s">
        <v>1687</v>
      </c>
      <c r="D188" s="87"/>
      <c r="E188" s="87"/>
      <c r="F188" s="108" t="s">
        <v>1609</v>
      </c>
      <c r="G188" s="87"/>
      <c r="H188" s="87" t="s">
        <v>1688</v>
      </c>
      <c r="I188" s="87" t="s">
        <v>1684</v>
      </c>
      <c r="J188" s="87"/>
      <c r="K188" s="133"/>
    </row>
    <row r="189" spans="2:11" s="1" customFormat="1" ht="15" customHeight="1" x14ac:dyDescent="0.2">
      <c r="B189" s="110"/>
      <c r="C189" s="146" t="s">
        <v>1689</v>
      </c>
      <c r="D189" s="87"/>
      <c r="E189" s="87"/>
      <c r="F189" s="108" t="s">
        <v>1609</v>
      </c>
      <c r="G189" s="87"/>
      <c r="H189" s="87" t="s">
        <v>1690</v>
      </c>
      <c r="I189" s="87" t="s">
        <v>1691</v>
      </c>
      <c r="J189" s="147" t="s">
        <v>1692</v>
      </c>
      <c r="K189" s="133"/>
    </row>
    <row r="190" spans="2:11" s="1" customFormat="1" ht="15" customHeight="1" x14ac:dyDescent="0.2">
      <c r="B190" s="110"/>
      <c r="C190" s="146" t="s">
        <v>41</v>
      </c>
      <c r="D190" s="87"/>
      <c r="E190" s="87"/>
      <c r="F190" s="108" t="s">
        <v>1603</v>
      </c>
      <c r="G190" s="87"/>
      <c r="H190" s="84" t="s">
        <v>1693</v>
      </c>
      <c r="I190" s="87" t="s">
        <v>1694</v>
      </c>
      <c r="J190" s="87"/>
      <c r="K190" s="133"/>
    </row>
    <row r="191" spans="2:11" s="1" customFormat="1" ht="15" customHeight="1" x14ac:dyDescent="0.2">
      <c r="B191" s="110"/>
      <c r="C191" s="146" t="s">
        <v>1695</v>
      </c>
      <c r="D191" s="87"/>
      <c r="E191" s="87"/>
      <c r="F191" s="108" t="s">
        <v>1603</v>
      </c>
      <c r="G191" s="87"/>
      <c r="H191" s="87" t="s">
        <v>1696</v>
      </c>
      <c r="I191" s="87" t="s">
        <v>1638</v>
      </c>
      <c r="J191" s="87"/>
      <c r="K191" s="133"/>
    </row>
    <row r="192" spans="2:11" s="1" customFormat="1" ht="15" customHeight="1" x14ac:dyDescent="0.2">
      <c r="B192" s="110"/>
      <c r="C192" s="146" t="s">
        <v>1697</v>
      </c>
      <c r="D192" s="87"/>
      <c r="E192" s="87"/>
      <c r="F192" s="108" t="s">
        <v>1603</v>
      </c>
      <c r="G192" s="87"/>
      <c r="H192" s="87" t="s">
        <v>1698</v>
      </c>
      <c r="I192" s="87" t="s">
        <v>1638</v>
      </c>
      <c r="J192" s="87"/>
      <c r="K192" s="133"/>
    </row>
    <row r="193" spans="2:11" s="1" customFormat="1" ht="15" customHeight="1" x14ac:dyDescent="0.2">
      <c r="B193" s="110"/>
      <c r="C193" s="146" t="s">
        <v>1699</v>
      </c>
      <c r="D193" s="87"/>
      <c r="E193" s="87"/>
      <c r="F193" s="108" t="s">
        <v>1609</v>
      </c>
      <c r="G193" s="87"/>
      <c r="H193" s="87" t="s">
        <v>1700</v>
      </c>
      <c r="I193" s="87" t="s">
        <v>1638</v>
      </c>
      <c r="J193" s="87"/>
      <c r="K193" s="133"/>
    </row>
    <row r="194" spans="2:11" s="1" customFormat="1" ht="15" customHeight="1" x14ac:dyDescent="0.2">
      <c r="B194" s="139"/>
      <c r="C194" s="148"/>
      <c r="D194" s="119"/>
      <c r="E194" s="119"/>
      <c r="F194" s="119"/>
      <c r="G194" s="119"/>
      <c r="H194" s="119"/>
      <c r="I194" s="119"/>
      <c r="J194" s="119"/>
      <c r="K194" s="140"/>
    </row>
    <row r="195" spans="2:11" s="1" customFormat="1" ht="18.75" customHeight="1" x14ac:dyDescent="0.2">
      <c r="B195" s="121"/>
      <c r="C195" s="131"/>
      <c r="D195" s="131"/>
      <c r="E195" s="131"/>
      <c r="F195" s="141"/>
      <c r="G195" s="131"/>
      <c r="H195" s="131"/>
      <c r="I195" s="131"/>
      <c r="J195" s="131"/>
      <c r="K195" s="121"/>
    </row>
    <row r="196" spans="2:11" s="1" customFormat="1" ht="18.75" customHeight="1" x14ac:dyDescent="0.2">
      <c r="B196" s="121"/>
      <c r="C196" s="131"/>
      <c r="D196" s="131"/>
      <c r="E196" s="131"/>
      <c r="F196" s="141"/>
      <c r="G196" s="131"/>
      <c r="H196" s="131"/>
      <c r="I196" s="131"/>
      <c r="J196" s="131"/>
      <c r="K196" s="121"/>
    </row>
    <row r="197" spans="2:11" s="1" customFormat="1" ht="18.75" customHeight="1" x14ac:dyDescent="0.2">
      <c r="B197" s="94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 s="1" customFormat="1" ht="13.5" x14ac:dyDescent="0.2">
      <c r="B198" s="76"/>
      <c r="C198" s="77"/>
      <c r="D198" s="77"/>
      <c r="E198" s="77"/>
      <c r="F198" s="77"/>
      <c r="G198" s="77"/>
      <c r="H198" s="77"/>
      <c r="I198" s="77"/>
      <c r="J198" s="77"/>
      <c r="K198" s="78"/>
    </row>
    <row r="199" spans="2:11" s="1" customFormat="1" ht="21" x14ac:dyDescent="0.2">
      <c r="B199" s="79"/>
      <c r="C199" s="632" t="s">
        <v>1701</v>
      </c>
      <c r="D199" s="632"/>
      <c r="E199" s="632"/>
      <c r="F199" s="632"/>
      <c r="G199" s="632"/>
      <c r="H199" s="632"/>
      <c r="I199" s="632"/>
      <c r="J199" s="632"/>
      <c r="K199" s="80"/>
    </row>
    <row r="200" spans="2:11" s="1" customFormat="1" ht="25.5" customHeight="1" x14ac:dyDescent="0.3">
      <c r="B200" s="79"/>
      <c r="C200" s="149" t="s">
        <v>1702</v>
      </c>
      <c r="D200" s="149"/>
      <c r="E200" s="149"/>
      <c r="F200" s="149" t="s">
        <v>1703</v>
      </c>
      <c r="G200" s="150"/>
      <c r="H200" s="638" t="s">
        <v>1704</v>
      </c>
      <c r="I200" s="638"/>
      <c r="J200" s="638"/>
      <c r="K200" s="80"/>
    </row>
    <row r="201" spans="2:11" s="1" customFormat="1" ht="5.25" customHeight="1" x14ac:dyDescent="0.2">
      <c r="B201" s="110"/>
      <c r="C201" s="105"/>
      <c r="D201" s="105"/>
      <c r="E201" s="105"/>
      <c r="F201" s="105"/>
      <c r="G201" s="131"/>
      <c r="H201" s="105"/>
      <c r="I201" s="105"/>
      <c r="J201" s="105"/>
      <c r="K201" s="133"/>
    </row>
    <row r="202" spans="2:11" s="1" customFormat="1" ht="15" customHeight="1" x14ac:dyDescent="0.2">
      <c r="B202" s="110"/>
      <c r="C202" s="87" t="s">
        <v>1694</v>
      </c>
      <c r="D202" s="87"/>
      <c r="E202" s="87"/>
      <c r="F202" s="108" t="s">
        <v>42</v>
      </c>
      <c r="G202" s="87"/>
      <c r="H202" s="637" t="s">
        <v>1705</v>
      </c>
      <c r="I202" s="637"/>
      <c r="J202" s="637"/>
      <c r="K202" s="133"/>
    </row>
    <row r="203" spans="2:11" s="1" customFormat="1" ht="15" customHeight="1" x14ac:dyDescent="0.2">
      <c r="B203" s="110"/>
      <c r="C203" s="87"/>
      <c r="D203" s="87"/>
      <c r="E203" s="87"/>
      <c r="F203" s="108" t="s">
        <v>43</v>
      </c>
      <c r="G203" s="87"/>
      <c r="H203" s="637" t="s">
        <v>1706</v>
      </c>
      <c r="I203" s="637"/>
      <c r="J203" s="637"/>
      <c r="K203" s="133"/>
    </row>
    <row r="204" spans="2:11" s="1" customFormat="1" ht="15" customHeight="1" x14ac:dyDescent="0.2">
      <c r="B204" s="110"/>
      <c r="C204" s="87"/>
      <c r="D204" s="87"/>
      <c r="E204" s="87"/>
      <c r="F204" s="108" t="s">
        <v>46</v>
      </c>
      <c r="G204" s="87"/>
      <c r="H204" s="637" t="s">
        <v>1707</v>
      </c>
      <c r="I204" s="637"/>
      <c r="J204" s="637"/>
      <c r="K204" s="133"/>
    </row>
    <row r="205" spans="2:11" s="1" customFormat="1" ht="15" customHeight="1" x14ac:dyDescent="0.2">
      <c r="B205" s="110"/>
      <c r="C205" s="87"/>
      <c r="D205" s="87"/>
      <c r="E205" s="87"/>
      <c r="F205" s="108" t="s">
        <v>44</v>
      </c>
      <c r="G205" s="87"/>
      <c r="H205" s="637" t="s">
        <v>1708</v>
      </c>
      <c r="I205" s="637"/>
      <c r="J205" s="637"/>
      <c r="K205" s="133"/>
    </row>
    <row r="206" spans="2:11" s="1" customFormat="1" ht="15" customHeight="1" x14ac:dyDescent="0.2">
      <c r="B206" s="110"/>
      <c r="C206" s="87"/>
      <c r="D206" s="87"/>
      <c r="E206" s="87"/>
      <c r="F206" s="108" t="s">
        <v>45</v>
      </c>
      <c r="G206" s="87"/>
      <c r="H206" s="637" t="s">
        <v>1709</v>
      </c>
      <c r="I206" s="637"/>
      <c r="J206" s="637"/>
      <c r="K206" s="133"/>
    </row>
    <row r="207" spans="2:11" s="1" customFormat="1" ht="15" customHeight="1" x14ac:dyDescent="0.2">
      <c r="B207" s="110"/>
      <c r="C207" s="87"/>
      <c r="D207" s="87"/>
      <c r="E207" s="87"/>
      <c r="F207" s="108"/>
      <c r="G207" s="87"/>
      <c r="H207" s="87"/>
      <c r="I207" s="87"/>
      <c r="J207" s="87"/>
      <c r="K207" s="133"/>
    </row>
    <row r="208" spans="2:11" s="1" customFormat="1" ht="15" customHeight="1" x14ac:dyDescent="0.2">
      <c r="B208" s="110"/>
      <c r="C208" s="87" t="s">
        <v>1650</v>
      </c>
      <c r="D208" s="87"/>
      <c r="E208" s="87"/>
      <c r="F208" s="108" t="s">
        <v>78</v>
      </c>
      <c r="G208" s="87"/>
      <c r="H208" s="637" t="s">
        <v>1710</v>
      </c>
      <c r="I208" s="637"/>
      <c r="J208" s="637"/>
      <c r="K208" s="133"/>
    </row>
    <row r="209" spans="2:11" s="1" customFormat="1" ht="15" customHeight="1" x14ac:dyDescent="0.2">
      <c r="B209" s="110"/>
      <c r="C209" s="87"/>
      <c r="D209" s="87"/>
      <c r="E209" s="87"/>
      <c r="F209" s="108" t="s">
        <v>1545</v>
      </c>
      <c r="G209" s="87"/>
      <c r="H209" s="637" t="s">
        <v>1546</v>
      </c>
      <c r="I209" s="637"/>
      <c r="J209" s="637"/>
      <c r="K209" s="133"/>
    </row>
    <row r="210" spans="2:11" s="1" customFormat="1" ht="15" customHeight="1" x14ac:dyDescent="0.2">
      <c r="B210" s="110"/>
      <c r="C210" s="87"/>
      <c r="D210" s="87"/>
      <c r="E210" s="87"/>
      <c r="F210" s="108" t="s">
        <v>1543</v>
      </c>
      <c r="G210" s="87"/>
      <c r="H210" s="637" t="s">
        <v>1711</v>
      </c>
      <c r="I210" s="637"/>
      <c r="J210" s="637"/>
      <c r="K210" s="133"/>
    </row>
    <row r="211" spans="2:11" s="1" customFormat="1" ht="15" customHeight="1" x14ac:dyDescent="0.2">
      <c r="B211" s="151"/>
      <c r="C211" s="87"/>
      <c r="D211" s="87"/>
      <c r="E211" s="87"/>
      <c r="F211" s="108" t="s">
        <v>1547</v>
      </c>
      <c r="G211" s="146"/>
      <c r="H211" s="636" t="s">
        <v>1548</v>
      </c>
      <c r="I211" s="636"/>
      <c r="J211" s="636"/>
      <c r="K211" s="152"/>
    </row>
    <row r="212" spans="2:11" s="1" customFormat="1" ht="15" customHeight="1" x14ac:dyDescent="0.2">
      <c r="B212" s="151"/>
      <c r="C212" s="87"/>
      <c r="D212" s="87"/>
      <c r="E212" s="87"/>
      <c r="F212" s="108" t="s">
        <v>1549</v>
      </c>
      <c r="G212" s="146"/>
      <c r="H212" s="636" t="s">
        <v>1712</v>
      </c>
      <c r="I212" s="636"/>
      <c r="J212" s="636"/>
      <c r="K212" s="152"/>
    </row>
    <row r="213" spans="2:11" s="1" customFormat="1" ht="15" customHeight="1" x14ac:dyDescent="0.2">
      <c r="B213" s="151"/>
      <c r="C213" s="87"/>
      <c r="D213" s="87"/>
      <c r="E213" s="87"/>
      <c r="F213" s="108"/>
      <c r="G213" s="146"/>
      <c r="H213" s="137"/>
      <c r="I213" s="137"/>
      <c r="J213" s="137"/>
      <c r="K213" s="152"/>
    </row>
    <row r="214" spans="2:11" s="1" customFormat="1" ht="15" customHeight="1" x14ac:dyDescent="0.2">
      <c r="B214" s="151"/>
      <c r="C214" s="87" t="s">
        <v>1674</v>
      </c>
      <c r="D214" s="87"/>
      <c r="E214" s="87"/>
      <c r="F214" s="108">
        <v>1</v>
      </c>
      <c r="G214" s="146"/>
      <c r="H214" s="636" t="s">
        <v>1713</v>
      </c>
      <c r="I214" s="636"/>
      <c r="J214" s="636"/>
      <c r="K214" s="152"/>
    </row>
    <row r="215" spans="2:11" s="1" customFormat="1" ht="15" customHeight="1" x14ac:dyDescent="0.2">
      <c r="B215" s="151"/>
      <c r="C215" s="87"/>
      <c r="D215" s="87"/>
      <c r="E215" s="87"/>
      <c r="F215" s="108">
        <v>2</v>
      </c>
      <c r="G215" s="146"/>
      <c r="H215" s="636" t="s">
        <v>1714</v>
      </c>
      <c r="I215" s="636"/>
      <c r="J215" s="636"/>
      <c r="K215" s="152"/>
    </row>
    <row r="216" spans="2:11" s="1" customFormat="1" ht="15" customHeight="1" x14ac:dyDescent="0.2">
      <c r="B216" s="151"/>
      <c r="C216" s="87"/>
      <c r="D216" s="87"/>
      <c r="E216" s="87"/>
      <c r="F216" s="108">
        <v>3</v>
      </c>
      <c r="G216" s="146"/>
      <c r="H216" s="636" t="s">
        <v>1715</v>
      </c>
      <c r="I216" s="636"/>
      <c r="J216" s="636"/>
      <c r="K216" s="152"/>
    </row>
    <row r="217" spans="2:11" s="1" customFormat="1" ht="15" customHeight="1" x14ac:dyDescent="0.2">
      <c r="B217" s="151"/>
      <c r="C217" s="87"/>
      <c r="D217" s="87"/>
      <c r="E217" s="87"/>
      <c r="F217" s="108">
        <v>4</v>
      </c>
      <c r="G217" s="146"/>
      <c r="H217" s="636" t="s">
        <v>1716</v>
      </c>
      <c r="I217" s="636"/>
      <c r="J217" s="636"/>
      <c r="K217" s="152"/>
    </row>
    <row r="218" spans="2:11" s="1" customFormat="1" ht="12.75" customHeight="1" x14ac:dyDescent="0.2">
      <c r="B218" s="153"/>
      <c r="C218" s="154"/>
      <c r="D218" s="154"/>
      <c r="E218" s="154"/>
      <c r="F218" s="154"/>
      <c r="G218" s="154"/>
      <c r="H218" s="154"/>
      <c r="I218" s="154"/>
      <c r="J218" s="154"/>
      <c r="K218" s="15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ageMargins left="0.59027779999999996" right="0.59027779999999996" top="0.59027779999999996" bottom="0.59027779999999996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M60"/>
  <sheetViews>
    <sheetView showGridLines="0" view="pageBreakPreview" topLeftCell="A15" zoomScaleNormal="100" zoomScaleSheetLayoutView="100" workbookViewId="0">
      <selection activeCell="AK26" sqref="AK26:AO33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58" customWidth="1"/>
    <col min="71" max="91" width="9.33203125" style="1" hidden="1"/>
  </cols>
  <sheetData>
    <row r="1" spans="1:74" x14ac:dyDescent="0.2">
      <c r="A1" s="9" t="s">
        <v>0</v>
      </c>
      <c r="AZ1" s="9" t="s">
        <v>1</v>
      </c>
      <c r="BA1" s="9" t="s">
        <v>2</v>
      </c>
      <c r="BB1" s="9" t="s">
        <v>3</v>
      </c>
      <c r="BT1" s="9" t="s">
        <v>4</v>
      </c>
      <c r="BU1" s="9" t="s">
        <v>4</v>
      </c>
      <c r="BV1" s="9" t="s">
        <v>5</v>
      </c>
    </row>
    <row r="2" spans="1:74" s="1" customFormat="1" ht="36.950000000000003" customHeight="1" x14ac:dyDescent="0.2">
      <c r="AR2" s="578" t="s">
        <v>6</v>
      </c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S2" s="10" t="s">
        <v>7</v>
      </c>
      <c r="BT2" s="10" t="s">
        <v>8</v>
      </c>
    </row>
    <row r="3" spans="1:74" s="1" customFormat="1" ht="6.95" customHeight="1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  <c r="BE3" s="158"/>
      <c r="BS3" s="10" t="s">
        <v>7</v>
      </c>
      <c r="BT3" s="10" t="s">
        <v>9</v>
      </c>
    </row>
    <row r="4" spans="1:74" s="1" customFormat="1" ht="24.95" customHeight="1" x14ac:dyDescent="0.2">
      <c r="B4" s="13"/>
      <c r="D4" s="14" t="s">
        <v>10</v>
      </c>
      <c r="AR4" s="13"/>
      <c r="AS4" s="15" t="s">
        <v>11</v>
      </c>
      <c r="BE4" s="400" t="s">
        <v>2017</v>
      </c>
      <c r="BS4" s="10" t="s">
        <v>12</v>
      </c>
    </row>
    <row r="5" spans="1:74" s="1" customFormat="1" ht="12" customHeight="1" x14ac:dyDescent="0.2">
      <c r="B5" s="13"/>
      <c r="D5" s="16" t="s">
        <v>13</v>
      </c>
      <c r="K5" s="610" t="s">
        <v>14</v>
      </c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79"/>
      <c r="AG5" s="579"/>
      <c r="AH5" s="579"/>
      <c r="AI5" s="579"/>
      <c r="AJ5" s="579"/>
      <c r="AK5" s="579"/>
      <c r="AL5" s="579"/>
      <c r="AM5" s="579"/>
      <c r="AN5" s="579"/>
      <c r="AO5" s="579"/>
      <c r="AR5" s="13"/>
      <c r="BE5" s="596" t="s">
        <v>2018</v>
      </c>
      <c r="BS5" s="10" t="s">
        <v>7</v>
      </c>
    </row>
    <row r="6" spans="1:74" s="1" customFormat="1" ht="36.950000000000003" customHeight="1" x14ac:dyDescent="0.2">
      <c r="B6" s="13"/>
      <c r="D6" s="18" t="s">
        <v>15</v>
      </c>
      <c r="K6" s="611" t="s">
        <v>16</v>
      </c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R6" s="13"/>
      <c r="BE6" s="597"/>
      <c r="BS6" s="10" t="s">
        <v>17</v>
      </c>
    </row>
    <row r="7" spans="1:74" s="1" customFormat="1" ht="12" customHeight="1" x14ac:dyDescent="0.2">
      <c r="B7" s="13"/>
      <c r="D7" s="19" t="s">
        <v>18</v>
      </c>
      <c r="K7" s="17" t="s">
        <v>3</v>
      </c>
      <c r="AK7" s="19" t="s">
        <v>19</v>
      </c>
      <c r="AN7" s="17" t="s">
        <v>3</v>
      </c>
      <c r="AR7" s="13"/>
      <c r="BE7" s="597"/>
      <c r="BS7" s="10" t="s">
        <v>20</v>
      </c>
    </row>
    <row r="8" spans="1:74" s="1" customFormat="1" ht="12" customHeight="1" x14ac:dyDescent="0.2">
      <c r="B8" s="13"/>
      <c r="D8" s="19" t="s">
        <v>21</v>
      </c>
      <c r="K8" s="17" t="s">
        <v>22</v>
      </c>
      <c r="AK8" s="19" t="s">
        <v>23</v>
      </c>
      <c r="AN8" s="428" t="s">
        <v>24</v>
      </c>
      <c r="AR8" s="13"/>
      <c r="BE8" s="597"/>
      <c r="BS8" s="10" t="s">
        <v>20</v>
      </c>
    </row>
    <row r="9" spans="1:74" s="1" customFormat="1" ht="14.45" customHeight="1" x14ac:dyDescent="0.2">
      <c r="B9" s="13"/>
      <c r="AR9" s="13"/>
      <c r="BE9" s="597"/>
      <c r="BS9" s="10" t="s">
        <v>20</v>
      </c>
    </row>
    <row r="10" spans="1:74" s="1" customFormat="1" ht="12" customHeight="1" x14ac:dyDescent="0.2">
      <c r="B10" s="13"/>
      <c r="D10" s="19" t="s">
        <v>25</v>
      </c>
      <c r="AK10" s="19" t="s">
        <v>26</v>
      </c>
      <c r="AN10" s="17" t="s">
        <v>3</v>
      </c>
      <c r="AR10" s="13"/>
      <c r="BE10" s="597"/>
      <c r="BS10" s="10" t="s">
        <v>17</v>
      </c>
    </row>
    <row r="11" spans="1:74" s="1" customFormat="1" ht="18.399999999999999" customHeight="1" x14ac:dyDescent="0.2">
      <c r="B11" s="13"/>
      <c r="E11" s="17" t="s">
        <v>27</v>
      </c>
      <c r="AK11" s="19" t="s">
        <v>28</v>
      </c>
      <c r="AN11" s="17" t="s">
        <v>3</v>
      </c>
      <c r="AR11" s="13"/>
      <c r="BE11" s="597"/>
      <c r="BS11" s="10" t="s">
        <v>17</v>
      </c>
    </row>
    <row r="12" spans="1:74" s="1" customFormat="1" ht="6.95" customHeight="1" x14ac:dyDescent="0.2">
      <c r="B12" s="13"/>
      <c r="AR12" s="13"/>
      <c r="BE12" s="597"/>
      <c r="BS12" s="10" t="s">
        <v>17</v>
      </c>
    </row>
    <row r="13" spans="1:74" s="1" customFormat="1" ht="12" customHeight="1" x14ac:dyDescent="0.2">
      <c r="B13" s="13"/>
      <c r="D13" s="19" t="s">
        <v>2019</v>
      </c>
      <c r="AK13" s="19" t="s">
        <v>26</v>
      </c>
      <c r="AN13" s="428" t="s">
        <v>2020</v>
      </c>
      <c r="AR13" s="13"/>
      <c r="BE13" s="597"/>
      <c r="BS13" s="10" t="s">
        <v>17</v>
      </c>
    </row>
    <row r="14" spans="1:74" ht="12.75" x14ac:dyDescent="0.2">
      <c r="B14" s="13"/>
      <c r="E14" s="599" t="s">
        <v>2020</v>
      </c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600"/>
      <c r="AK14" s="19" t="s">
        <v>28</v>
      </c>
      <c r="AN14" s="428" t="s">
        <v>2020</v>
      </c>
      <c r="AR14" s="13"/>
      <c r="BE14" s="597"/>
      <c r="BS14" s="10" t="s">
        <v>17</v>
      </c>
    </row>
    <row r="15" spans="1:74" s="1" customFormat="1" ht="6.95" customHeight="1" x14ac:dyDescent="0.2">
      <c r="B15" s="13"/>
      <c r="AR15" s="13"/>
      <c r="BE15" s="597"/>
      <c r="BS15" s="10" t="s">
        <v>4</v>
      </c>
    </row>
    <row r="16" spans="1:74" s="1" customFormat="1" ht="12" customHeight="1" x14ac:dyDescent="0.2">
      <c r="B16" s="13"/>
      <c r="D16" s="19" t="s">
        <v>31</v>
      </c>
      <c r="AK16" s="19" t="s">
        <v>26</v>
      </c>
      <c r="AN16" s="17" t="s">
        <v>3</v>
      </c>
      <c r="AR16" s="13"/>
      <c r="BE16" s="597"/>
      <c r="BS16" s="10" t="s">
        <v>4</v>
      </c>
    </row>
    <row r="17" spans="1:71" s="1" customFormat="1" ht="18.399999999999999" customHeight="1" x14ac:dyDescent="0.2">
      <c r="B17" s="13"/>
      <c r="E17" s="17" t="s">
        <v>32</v>
      </c>
      <c r="AK17" s="19" t="s">
        <v>28</v>
      </c>
      <c r="AN17" s="17" t="s">
        <v>3</v>
      </c>
      <c r="AR17" s="13"/>
      <c r="BE17" s="597"/>
      <c r="BS17" s="10" t="s">
        <v>33</v>
      </c>
    </row>
    <row r="18" spans="1:71" s="1" customFormat="1" ht="6.95" customHeight="1" x14ac:dyDescent="0.2">
      <c r="B18" s="13"/>
      <c r="AR18" s="13"/>
      <c r="BE18" s="597"/>
      <c r="BS18" s="10" t="s">
        <v>7</v>
      </c>
    </row>
    <row r="19" spans="1:71" s="1" customFormat="1" ht="12" customHeight="1" x14ac:dyDescent="0.2">
      <c r="B19" s="13"/>
      <c r="D19" s="19" t="s">
        <v>34</v>
      </c>
      <c r="AK19" s="19" t="s">
        <v>26</v>
      </c>
      <c r="AN19" s="17" t="s">
        <v>3</v>
      </c>
      <c r="AR19" s="13"/>
      <c r="BE19" s="597"/>
      <c r="BS19" s="10" t="s">
        <v>7</v>
      </c>
    </row>
    <row r="20" spans="1:71" s="1" customFormat="1" ht="18.399999999999999" customHeight="1" x14ac:dyDescent="0.2">
      <c r="B20" s="13"/>
      <c r="E20" s="17" t="s">
        <v>30</v>
      </c>
      <c r="AK20" s="19" t="s">
        <v>28</v>
      </c>
      <c r="AN20" s="17" t="s">
        <v>3</v>
      </c>
      <c r="AR20" s="13"/>
      <c r="BE20" s="597"/>
      <c r="BS20" s="10" t="s">
        <v>33</v>
      </c>
    </row>
    <row r="21" spans="1:71" s="1" customFormat="1" ht="6.95" customHeight="1" x14ac:dyDescent="0.2">
      <c r="B21" s="13"/>
      <c r="AR21" s="13"/>
      <c r="BE21" s="597"/>
    </row>
    <row r="22" spans="1:71" s="1" customFormat="1" ht="12" customHeight="1" x14ac:dyDescent="0.2">
      <c r="B22" s="13"/>
      <c r="D22" s="19" t="s">
        <v>35</v>
      </c>
      <c r="AR22" s="13"/>
      <c r="BE22" s="597"/>
    </row>
    <row r="23" spans="1:71" s="1" customFormat="1" ht="42.75" customHeight="1" x14ac:dyDescent="0.2">
      <c r="B23" s="13"/>
      <c r="E23" s="612" t="s">
        <v>36</v>
      </c>
      <c r="F23" s="612"/>
      <c r="G23" s="612"/>
      <c r="H23" s="612"/>
      <c r="I23" s="612"/>
      <c r="J23" s="612"/>
      <c r="K23" s="612"/>
      <c r="L23" s="612"/>
      <c r="M23" s="612"/>
      <c r="N23" s="612"/>
      <c r="O23" s="612"/>
      <c r="P23" s="612"/>
      <c r="Q23" s="612"/>
      <c r="R23" s="612"/>
      <c r="S23" s="612"/>
      <c r="T23" s="612"/>
      <c r="U23" s="612"/>
      <c r="V23" s="612"/>
      <c r="W23" s="612"/>
      <c r="X23" s="612"/>
      <c r="Y23" s="612"/>
      <c r="Z23" s="612"/>
      <c r="AA23" s="612"/>
      <c r="AB23" s="612"/>
      <c r="AC23" s="612"/>
      <c r="AD23" s="612"/>
      <c r="AE23" s="612"/>
      <c r="AF23" s="612"/>
      <c r="AG23" s="612"/>
      <c r="AH23" s="612"/>
      <c r="AI23" s="612"/>
      <c r="AJ23" s="612"/>
      <c r="AK23" s="612"/>
      <c r="AL23" s="612"/>
      <c r="AM23" s="612"/>
      <c r="AN23" s="612"/>
      <c r="AR23" s="13"/>
      <c r="BE23" s="597"/>
    </row>
    <row r="24" spans="1:71" s="1" customFormat="1" ht="6.95" customHeight="1" x14ac:dyDescent="0.2">
      <c r="B24" s="13"/>
      <c r="AR24" s="13"/>
      <c r="BE24" s="597"/>
    </row>
    <row r="25" spans="1:71" s="1" customFormat="1" ht="6.95" customHeight="1" x14ac:dyDescent="0.2">
      <c r="B25" s="1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R25" s="13"/>
      <c r="BE25" s="597"/>
    </row>
    <row r="26" spans="1:71" s="2" customFormat="1" ht="25.9" customHeight="1" x14ac:dyDescent="0.2">
      <c r="A26" s="21"/>
      <c r="B26" s="22"/>
      <c r="C26" s="21"/>
      <c r="D26" s="23" t="s">
        <v>37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613">
        <f>ROUND(AG54,2)</f>
        <v>0</v>
      </c>
      <c r="AL26" s="614"/>
      <c r="AM26" s="614"/>
      <c r="AN26" s="614"/>
      <c r="AO26" s="614"/>
      <c r="AP26" s="21"/>
      <c r="AQ26" s="21"/>
      <c r="AR26" s="22"/>
      <c r="BE26" s="597"/>
    </row>
    <row r="27" spans="1:71" s="2" customFormat="1" ht="6.95" customHeight="1" x14ac:dyDescent="0.2">
      <c r="A27" s="2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BE27" s="597"/>
    </row>
    <row r="28" spans="1:71" s="2" customFormat="1" ht="12.75" x14ac:dyDescent="0.2">
      <c r="A28" s="2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615" t="s">
        <v>38</v>
      </c>
      <c r="M28" s="615"/>
      <c r="N28" s="615"/>
      <c r="O28" s="615"/>
      <c r="P28" s="615"/>
      <c r="Q28" s="21"/>
      <c r="R28" s="21"/>
      <c r="S28" s="21"/>
      <c r="T28" s="21"/>
      <c r="U28" s="21"/>
      <c r="V28" s="21"/>
      <c r="W28" s="615" t="s">
        <v>39</v>
      </c>
      <c r="X28" s="615"/>
      <c r="Y28" s="615"/>
      <c r="Z28" s="615"/>
      <c r="AA28" s="615"/>
      <c r="AB28" s="615"/>
      <c r="AC28" s="615"/>
      <c r="AD28" s="615"/>
      <c r="AE28" s="615"/>
      <c r="AF28" s="21"/>
      <c r="AG28" s="21"/>
      <c r="AH28" s="21"/>
      <c r="AI28" s="21"/>
      <c r="AJ28" s="21"/>
      <c r="AK28" s="615" t="s">
        <v>40</v>
      </c>
      <c r="AL28" s="615"/>
      <c r="AM28" s="615"/>
      <c r="AN28" s="615"/>
      <c r="AO28" s="615"/>
      <c r="AP28" s="21"/>
      <c r="AQ28" s="21"/>
      <c r="AR28" s="22"/>
      <c r="BE28" s="597"/>
    </row>
    <row r="29" spans="1:71" s="3" customFormat="1" ht="14.45" customHeight="1" x14ac:dyDescent="0.2">
      <c r="B29" s="25"/>
      <c r="D29" s="19" t="s">
        <v>41</v>
      </c>
      <c r="F29" s="19" t="s">
        <v>42</v>
      </c>
      <c r="L29" s="580">
        <v>0.21</v>
      </c>
      <c r="M29" s="581"/>
      <c r="N29" s="581"/>
      <c r="O29" s="581"/>
      <c r="P29" s="581"/>
      <c r="W29" s="582">
        <f>ROUND(AZ54, 2)</f>
        <v>0</v>
      </c>
      <c r="X29" s="581"/>
      <c r="Y29" s="581"/>
      <c r="Z29" s="581"/>
      <c r="AA29" s="581"/>
      <c r="AB29" s="581"/>
      <c r="AC29" s="581"/>
      <c r="AD29" s="581"/>
      <c r="AE29" s="581"/>
      <c r="AK29" s="582">
        <f>ROUND(AV54, 2)</f>
        <v>0</v>
      </c>
      <c r="AL29" s="581"/>
      <c r="AM29" s="581"/>
      <c r="AN29" s="581"/>
      <c r="AO29" s="581"/>
      <c r="AR29" s="25"/>
      <c r="BE29" s="598"/>
    </row>
    <row r="30" spans="1:71" s="3" customFormat="1" ht="14.45" customHeight="1" x14ac:dyDescent="0.2">
      <c r="B30" s="25"/>
      <c r="F30" s="19" t="s">
        <v>43</v>
      </c>
      <c r="L30" s="580">
        <v>0.15</v>
      </c>
      <c r="M30" s="581"/>
      <c r="N30" s="581"/>
      <c r="O30" s="581"/>
      <c r="P30" s="581"/>
      <c r="W30" s="582">
        <f>ROUND(BA54, 2)</f>
        <v>0</v>
      </c>
      <c r="X30" s="581"/>
      <c r="Y30" s="581"/>
      <c r="Z30" s="581"/>
      <c r="AA30" s="581"/>
      <c r="AB30" s="581"/>
      <c r="AC30" s="581"/>
      <c r="AD30" s="581"/>
      <c r="AE30" s="581"/>
      <c r="AK30" s="582">
        <f>ROUND(AW54, 2)</f>
        <v>0</v>
      </c>
      <c r="AL30" s="581"/>
      <c r="AM30" s="581"/>
      <c r="AN30" s="581"/>
      <c r="AO30" s="581"/>
      <c r="AR30" s="25"/>
      <c r="BE30" s="598"/>
    </row>
    <row r="31" spans="1:71" s="3" customFormat="1" ht="14.45" hidden="1" customHeight="1" x14ac:dyDescent="0.2">
      <c r="B31" s="25"/>
      <c r="F31" s="19" t="s">
        <v>44</v>
      </c>
      <c r="L31" s="580">
        <v>0.21</v>
      </c>
      <c r="M31" s="581"/>
      <c r="N31" s="581"/>
      <c r="O31" s="581"/>
      <c r="P31" s="581"/>
      <c r="W31" s="582">
        <f>ROUND(BB54, 2)</f>
        <v>0</v>
      </c>
      <c r="X31" s="581"/>
      <c r="Y31" s="581"/>
      <c r="Z31" s="581"/>
      <c r="AA31" s="581"/>
      <c r="AB31" s="581"/>
      <c r="AC31" s="581"/>
      <c r="AD31" s="581"/>
      <c r="AE31" s="581"/>
      <c r="AK31" s="582">
        <v>0</v>
      </c>
      <c r="AL31" s="581"/>
      <c r="AM31" s="581"/>
      <c r="AN31" s="581"/>
      <c r="AO31" s="581"/>
      <c r="AR31" s="25"/>
      <c r="BE31" s="598"/>
    </row>
    <row r="32" spans="1:71" s="3" customFormat="1" ht="14.45" hidden="1" customHeight="1" x14ac:dyDescent="0.2">
      <c r="B32" s="25"/>
      <c r="F32" s="19" t="s">
        <v>45</v>
      </c>
      <c r="L32" s="580">
        <v>0.15</v>
      </c>
      <c r="M32" s="581"/>
      <c r="N32" s="581"/>
      <c r="O32" s="581"/>
      <c r="P32" s="581"/>
      <c r="W32" s="582">
        <f>ROUND(BC54, 2)</f>
        <v>0</v>
      </c>
      <c r="X32" s="581"/>
      <c r="Y32" s="581"/>
      <c r="Z32" s="581"/>
      <c r="AA32" s="581"/>
      <c r="AB32" s="581"/>
      <c r="AC32" s="581"/>
      <c r="AD32" s="581"/>
      <c r="AE32" s="581"/>
      <c r="AK32" s="582">
        <v>0</v>
      </c>
      <c r="AL32" s="581"/>
      <c r="AM32" s="581"/>
      <c r="AN32" s="581"/>
      <c r="AO32" s="581"/>
      <c r="AR32" s="25"/>
      <c r="BE32" s="598"/>
    </row>
    <row r="33" spans="1:57" s="3" customFormat="1" ht="14.45" hidden="1" customHeight="1" x14ac:dyDescent="0.2">
      <c r="B33" s="25"/>
      <c r="F33" s="19" t="s">
        <v>46</v>
      </c>
      <c r="L33" s="580">
        <v>0</v>
      </c>
      <c r="M33" s="581"/>
      <c r="N33" s="581"/>
      <c r="O33" s="581"/>
      <c r="P33" s="581"/>
      <c r="W33" s="582">
        <f>ROUND(BD54, 2)</f>
        <v>0</v>
      </c>
      <c r="X33" s="581"/>
      <c r="Y33" s="581"/>
      <c r="Z33" s="581"/>
      <c r="AA33" s="581"/>
      <c r="AB33" s="581"/>
      <c r="AC33" s="581"/>
      <c r="AD33" s="581"/>
      <c r="AE33" s="581"/>
      <c r="AK33" s="582">
        <v>0</v>
      </c>
      <c r="AL33" s="581"/>
      <c r="AM33" s="581"/>
      <c r="AN33" s="581"/>
      <c r="AO33" s="581"/>
      <c r="AR33" s="25"/>
      <c r="BE33" s="159"/>
    </row>
    <row r="34" spans="1:57" s="2" customFormat="1" ht="6.95" customHeight="1" x14ac:dyDescent="0.2">
      <c r="A34" s="21"/>
      <c r="B34" s="2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</row>
    <row r="35" spans="1:57" s="2" customFormat="1" ht="25.9" customHeight="1" x14ac:dyDescent="0.2">
      <c r="A35" s="21"/>
      <c r="B35" s="22"/>
      <c r="C35" s="26"/>
      <c r="D35" s="27" t="s">
        <v>47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 t="s">
        <v>48</v>
      </c>
      <c r="U35" s="28"/>
      <c r="V35" s="28"/>
      <c r="W35" s="28"/>
      <c r="X35" s="586" t="s">
        <v>49</v>
      </c>
      <c r="Y35" s="584"/>
      <c r="Z35" s="584"/>
      <c r="AA35" s="584"/>
      <c r="AB35" s="584"/>
      <c r="AC35" s="28"/>
      <c r="AD35" s="28"/>
      <c r="AE35" s="28"/>
      <c r="AF35" s="28"/>
      <c r="AG35" s="28"/>
      <c r="AH35" s="28"/>
      <c r="AI35" s="28"/>
      <c r="AJ35" s="28"/>
      <c r="AK35" s="583">
        <f>SUM(AK26:AK33)</f>
        <v>0</v>
      </c>
      <c r="AL35" s="584"/>
      <c r="AM35" s="584"/>
      <c r="AN35" s="584"/>
      <c r="AO35" s="585"/>
      <c r="AP35" s="26"/>
      <c r="AQ35" s="26"/>
      <c r="AR35" s="22"/>
    </row>
    <row r="36" spans="1:57" s="2" customFormat="1" ht="6.95" customHeight="1" x14ac:dyDescent="0.2">
      <c r="A36" s="21"/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2"/>
    </row>
    <row r="37" spans="1:57" s="2" customFormat="1" ht="6.95" customHeight="1" x14ac:dyDescent="0.2">
      <c r="A37" s="21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22"/>
    </row>
    <row r="41" spans="1:57" s="2" customFormat="1" ht="6.95" customHeight="1" x14ac:dyDescent="0.2">
      <c r="A41" s="21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22"/>
    </row>
    <row r="42" spans="1:57" s="2" customFormat="1" ht="24.95" customHeight="1" x14ac:dyDescent="0.2">
      <c r="A42" s="21"/>
      <c r="B42" s="22"/>
      <c r="C42" s="14" t="s">
        <v>50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2"/>
    </row>
    <row r="43" spans="1:57" s="2" customFormat="1" ht="6.95" customHeight="1" x14ac:dyDescent="0.2">
      <c r="A43" s="21"/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2"/>
    </row>
    <row r="44" spans="1:57" s="4" customFormat="1" ht="12" customHeight="1" x14ac:dyDescent="0.2">
      <c r="B44" s="34"/>
      <c r="C44" s="19" t="s">
        <v>13</v>
      </c>
      <c r="L44" s="4" t="str">
        <f>K5</f>
        <v>JANEC006</v>
      </c>
      <c r="AR44" s="34"/>
      <c r="BE44" s="157"/>
    </row>
    <row r="45" spans="1:57" s="5" customFormat="1" ht="36.950000000000003" customHeight="1" x14ac:dyDescent="0.2">
      <c r="B45" s="35"/>
      <c r="C45" s="36" t="s">
        <v>15</v>
      </c>
      <c r="L45" s="601" t="str">
        <f>K6</f>
        <v>Ovesné Kladruby - vodojem, úpravna vody, vrtaná studna</v>
      </c>
      <c r="M45" s="602"/>
      <c r="N45" s="602"/>
      <c r="O45" s="602"/>
      <c r="P45" s="602"/>
      <c r="Q45" s="602"/>
      <c r="R45" s="602"/>
      <c r="S45" s="602"/>
      <c r="T45" s="602"/>
      <c r="U45" s="602"/>
      <c r="V45" s="602"/>
      <c r="W45" s="602"/>
      <c r="X45" s="602"/>
      <c r="Y45" s="602"/>
      <c r="Z45" s="602"/>
      <c r="AA45" s="602"/>
      <c r="AB45" s="602"/>
      <c r="AC45" s="602"/>
      <c r="AD45" s="602"/>
      <c r="AE45" s="602"/>
      <c r="AF45" s="602"/>
      <c r="AG45" s="602"/>
      <c r="AH45" s="602"/>
      <c r="AI45" s="602"/>
      <c r="AJ45" s="602"/>
      <c r="AK45" s="602"/>
      <c r="AL45" s="602"/>
      <c r="AM45" s="602"/>
      <c r="AN45" s="602"/>
      <c r="AO45" s="602"/>
      <c r="AR45" s="35"/>
      <c r="BE45" s="156"/>
    </row>
    <row r="46" spans="1:57" s="2" customFormat="1" ht="6.95" customHeight="1" x14ac:dyDescent="0.2">
      <c r="A46" s="21"/>
      <c r="B46" s="22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</row>
    <row r="47" spans="1:57" s="2" customFormat="1" ht="12" customHeight="1" x14ac:dyDescent="0.2">
      <c r="A47" s="21"/>
      <c r="B47" s="22"/>
      <c r="C47" s="19" t="s">
        <v>21</v>
      </c>
      <c r="D47" s="21"/>
      <c r="E47" s="21"/>
      <c r="F47" s="21"/>
      <c r="G47" s="21"/>
      <c r="H47" s="21"/>
      <c r="I47" s="21"/>
      <c r="J47" s="21"/>
      <c r="K47" s="21"/>
      <c r="L47" s="37" t="str">
        <f>IF(K8="","",K8)</f>
        <v>Ovesné Kladruby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19" t="s">
        <v>23</v>
      </c>
      <c r="AJ47" s="21"/>
      <c r="AK47" s="21"/>
      <c r="AL47" s="21"/>
      <c r="AM47" s="603" t="str">
        <f>IF(AN8= "","",AN8)</f>
        <v>11. 11. 2020</v>
      </c>
      <c r="AN47" s="603"/>
      <c r="AO47" s="21"/>
      <c r="AP47" s="21"/>
      <c r="AQ47" s="21"/>
      <c r="AR47" s="22"/>
    </row>
    <row r="48" spans="1:57" s="2" customFormat="1" ht="6.95" customHeight="1" x14ac:dyDescent="0.2">
      <c r="A48" s="21"/>
      <c r="B48" s="2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2"/>
    </row>
    <row r="49" spans="1:91" s="2" customFormat="1" ht="15.2" customHeight="1" x14ac:dyDescent="0.2">
      <c r="A49" s="21"/>
      <c r="B49" s="22"/>
      <c r="C49" s="19" t="s">
        <v>25</v>
      </c>
      <c r="D49" s="21"/>
      <c r="E49" s="21"/>
      <c r="F49" s="21"/>
      <c r="G49" s="21"/>
      <c r="H49" s="21"/>
      <c r="I49" s="21"/>
      <c r="J49" s="21"/>
      <c r="K49" s="21"/>
      <c r="L49" s="4" t="str">
        <f>IF(E11= "","",E11)</f>
        <v>Obec Ovesné Kladruby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9" t="s">
        <v>31</v>
      </c>
      <c r="AJ49" s="21"/>
      <c r="AK49" s="21"/>
      <c r="AL49" s="21"/>
      <c r="AM49" s="604" t="str">
        <f>IF(E17="","",E17)</f>
        <v>AQ PROJEKT s.r.o.</v>
      </c>
      <c r="AN49" s="605"/>
      <c r="AO49" s="605"/>
      <c r="AP49" s="605"/>
      <c r="AQ49" s="21"/>
      <c r="AR49" s="22"/>
      <c r="AS49" s="606" t="s">
        <v>51</v>
      </c>
      <c r="AT49" s="607"/>
      <c r="AU49" s="38"/>
      <c r="AV49" s="38"/>
      <c r="AW49" s="38"/>
      <c r="AX49" s="38"/>
      <c r="AY49" s="38"/>
      <c r="AZ49" s="38"/>
      <c r="BA49" s="38"/>
      <c r="BB49" s="38"/>
      <c r="BC49" s="38"/>
      <c r="BD49" s="39"/>
    </row>
    <row r="50" spans="1:91" s="2" customFormat="1" ht="15.2" customHeight="1" x14ac:dyDescent="0.2">
      <c r="A50" s="21"/>
      <c r="B50" s="22"/>
      <c r="C50" s="19" t="s">
        <v>29</v>
      </c>
      <c r="D50" s="21"/>
      <c r="E50" s="21"/>
      <c r="F50" s="21"/>
      <c r="G50" s="21"/>
      <c r="H50" s="21"/>
      <c r="I50" s="21"/>
      <c r="J50" s="21"/>
      <c r="K50" s="21"/>
      <c r="L50" s="4" t="str">
        <f>IF(E14="","",E14)</f>
        <v>Vyplň údaj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9" t="s">
        <v>34</v>
      </c>
      <c r="AJ50" s="21"/>
      <c r="AK50" s="21"/>
      <c r="AL50" s="21"/>
      <c r="AM50" s="604" t="str">
        <f>IF(E20="","",E20)</f>
        <v xml:space="preserve"> </v>
      </c>
      <c r="AN50" s="605"/>
      <c r="AO50" s="605"/>
      <c r="AP50" s="605"/>
      <c r="AQ50" s="21"/>
      <c r="AR50" s="22"/>
      <c r="AS50" s="608"/>
      <c r="AT50" s="609"/>
      <c r="AU50" s="40"/>
      <c r="AV50" s="40"/>
      <c r="AW50" s="40"/>
      <c r="AX50" s="40"/>
      <c r="AY50" s="40"/>
      <c r="AZ50" s="40"/>
      <c r="BA50" s="40"/>
      <c r="BB50" s="40"/>
      <c r="BC50" s="40"/>
      <c r="BD50" s="41"/>
    </row>
    <row r="51" spans="1:91" s="2" customFormat="1" ht="10.9" customHeight="1" x14ac:dyDescent="0.2">
      <c r="A51" s="21"/>
      <c r="B51" s="2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2"/>
      <c r="AS51" s="608"/>
      <c r="AT51" s="609"/>
      <c r="AU51" s="40"/>
      <c r="AV51" s="40"/>
      <c r="AW51" s="40"/>
      <c r="AX51" s="40"/>
      <c r="AY51" s="40"/>
      <c r="AZ51" s="40"/>
      <c r="BA51" s="40"/>
      <c r="BB51" s="40"/>
      <c r="BC51" s="40"/>
      <c r="BD51" s="41"/>
    </row>
    <row r="52" spans="1:91" s="2" customFormat="1" ht="29.25" customHeight="1" x14ac:dyDescent="0.2">
      <c r="A52" s="21"/>
      <c r="B52" s="22"/>
      <c r="C52" s="592" t="s">
        <v>52</v>
      </c>
      <c r="D52" s="593"/>
      <c r="E52" s="593"/>
      <c r="F52" s="593"/>
      <c r="G52" s="593"/>
      <c r="H52" s="42"/>
      <c r="I52" s="594" t="s">
        <v>53</v>
      </c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  <c r="Y52" s="593"/>
      <c r="Z52" s="593"/>
      <c r="AA52" s="593"/>
      <c r="AB52" s="593"/>
      <c r="AC52" s="593"/>
      <c r="AD52" s="593"/>
      <c r="AE52" s="593"/>
      <c r="AF52" s="593"/>
      <c r="AG52" s="595" t="s">
        <v>54</v>
      </c>
      <c r="AH52" s="593"/>
      <c r="AI52" s="593"/>
      <c r="AJ52" s="593"/>
      <c r="AK52" s="593"/>
      <c r="AL52" s="593"/>
      <c r="AM52" s="593"/>
      <c r="AN52" s="594" t="s">
        <v>55</v>
      </c>
      <c r="AO52" s="593"/>
      <c r="AP52" s="593"/>
      <c r="AQ52" s="43" t="s">
        <v>56</v>
      </c>
      <c r="AR52" s="22"/>
      <c r="AS52" s="44" t="s">
        <v>57</v>
      </c>
      <c r="AT52" s="45" t="s">
        <v>58</v>
      </c>
      <c r="AU52" s="45" t="s">
        <v>59</v>
      </c>
      <c r="AV52" s="45" t="s">
        <v>60</v>
      </c>
      <c r="AW52" s="45" t="s">
        <v>61</v>
      </c>
      <c r="AX52" s="45" t="s">
        <v>62</v>
      </c>
      <c r="AY52" s="45" t="s">
        <v>63</v>
      </c>
      <c r="AZ52" s="45" t="s">
        <v>64</v>
      </c>
      <c r="BA52" s="45" t="s">
        <v>65</v>
      </c>
      <c r="BB52" s="45" t="s">
        <v>66</v>
      </c>
      <c r="BC52" s="45" t="s">
        <v>67</v>
      </c>
      <c r="BD52" s="46" t="s">
        <v>68</v>
      </c>
    </row>
    <row r="53" spans="1:91" s="2" customFormat="1" ht="10.9" customHeight="1" x14ac:dyDescent="0.2">
      <c r="A53" s="21"/>
      <c r="B53" s="2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2"/>
      <c r="AS53" s="47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9"/>
    </row>
    <row r="54" spans="1:91" s="6" customFormat="1" ht="32.450000000000003" customHeight="1" x14ac:dyDescent="0.2">
      <c r="B54" s="50"/>
      <c r="C54" s="51" t="s">
        <v>69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90">
        <f>ROUND(SUM(AG55:AG58),2)</f>
        <v>0</v>
      </c>
      <c r="AH54" s="590"/>
      <c r="AI54" s="590"/>
      <c r="AJ54" s="590"/>
      <c r="AK54" s="590"/>
      <c r="AL54" s="590"/>
      <c r="AM54" s="590"/>
      <c r="AN54" s="591">
        <f>SUM(AG54,AT54)</f>
        <v>0</v>
      </c>
      <c r="AO54" s="591"/>
      <c r="AP54" s="591"/>
      <c r="AQ54" s="53" t="s">
        <v>3</v>
      </c>
      <c r="AR54" s="50"/>
      <c r="AS54" s="54">
        <f>ROUND(SUM(AS55:AS58),2)</f>
        <v>0</v>
      </c>
      <c r="AT54" s="55">
        <f>ROUND(SUM(AV54:AW54),2)</f>
        <v>0</v>
      </c>
      <c r="AU54" s="56">
        <f>ROUND(SUM(AU55:AU58),5)</f>
        <v>1730.80306</v>
      </c>
      <c r="AV54" s="55">
        <f>ROUND(AZ54*L29,2)</f>
        <v>0</v>
      </c>
      <c r="AW54" s="55">
        <f>ROUND(BA54*L30,2)</f>
        <v>0</v>
      </c>
      <c r="AX54" s="55">
        <f>ROUND(BB54*L29,2)</f>
        <v>0</v>
      </c>
      <c r="AY54" s="55">
        <f>ROUND(BC54*L30,2)</f>
        <v>0</v>
      </c>
      <c r="AZ54" s="55">
        <f>ROUND(SUM(AZ55:AZ58),2)</f>
        <v>0</v>
      </c>
      <c r="BA54" s="55">
        <f>ROUND(SUM(BA55:BA58),2)</f>
        <v>0</v>
      </c>
      <c r="BB54" s="55">
        <f>ROUND(SUM(BB55:BB58),2)</f>
        <v>0</v>
      </c>
      <c r="BC54" s="55">
        <f>ROUND(SUM(BC55:BC58),2)</f>
        <v>0</v>
      </c>
      <c r="BD54" s="57">
        <f>ROUND(SUM(BD55:BD58),2)</f>
        <v>0</v>
      </c>
      <c r="BS54" s="58" t="s">
        <v>70</v>
      </c>
      <c r="BT54" s="58" t="s">
        <v>71</v>
      </c>
      <c r="BU54" s="59" t="s">
        <v>72</v>
      </c>
      <c r="BV54" s="58" t="s">
        <v>73</v>
      </c>
      <c r="BW54" s="58" t="s">
        <v>5</v>
      </c>
      <c r="BX54" s="58" t="s">
        <v>74</v>
      </c>
      <c r="CL54" s="58" t="s">
        <v>3</v>
      </c>
    </row>
    <row r="55" spans="1:91" s="7" customFormat="1" ht="24.75" customHeight="1" x14ac:dyDescent="0.2">
      <c r="A55" s="60" t="s">
        <v>75</v>
      </c>
      <c r="B55" s="61"/>
      <c r="C55" s="62"/>
      <c r="D55" s="589" t="s">
        <v>76</v>
      </c>
      <c r="E55" s="589"/>
      <c r="F55" s="589"/>
      <c r="G55" s="589"/>
      <c r="H55" s="589"/>
      <c r="I55" s="63"/>
      <c r="J55" s="589" t="s">
        <v>77</v>
      </c>
      <c r="K55" s="589"/>
      <c r="L55" s="589"/>
      <c r="M55" s="589"/>
      <c r="N55" s="589"/>
      <c r="O55" s="589"/>
      <c r="P55" s="589"/>
      <c r="Q55" s="589"/>
      <c r="R55" s="589"/>
      <c r="S55" s="589"/>
      <c r="T55" s="589"/>
      <c r="U55" s="589"/>
      <c r="V55" s="589"/>
      <c r="W55" s="589"/>
      <c r="X55" s="589"/>
      <c r="Y55" s="589"/>
      <c r="Z55" s="589"/>
      <c r="AA55" s="589"/>
      <c r="AB55" s="589"/>
      <c r="AC55" s="589"/>
      <c r="AD55" s="589"/>
      <c r="AE55" s="589"/>
      <c r="AF55" s="589"/>
      <c r="AG55" s="587">
        <f>'SO-01 - Vodojem a vstupní...'!J30</f>
        <v>0</v>
      </c>
      <c r="AH55" s="588"/>
      <c r="AI55" s="588"/>
      <c r="AJ55" s="588"/>
      <c r="AK55" s="588"/>
      <c r="AL55" s="588"/>
      <c r="AM55" s="588"/>
      <c r="AN55" s="587">
        <f>SUM(AG55,AT55)</f>
        <v>0</v>
      </c>
      <c r="AO55" s="588"/>
      <c r="AP55" s="588"/>
      <c r="AQ55" s="64" t="s">
        <v>78</v>
      </c>
      <c r="AR55" s="61"/>
      <c r="AS55" s="65">
        <v>0</v>
      </c>
      <c r="AT55" s="66">
        <f>ROUND(SUM(AV55:AW55),2)</f>
        <v>0</v>
      </c>
      <c r="AU55" s="67">
        <f>'SO-01 - Vodojem a vstupní...'!P99</f>
        <v>597.155756</v>
      </c>
      <c r="AV55" s="66">
        <f>'SO-01 - Vodojem a vstupní...'!J33</f>
        <v>0</v>
      </c>
      <c r="AW55" s="66">
        <f>'SO-01 - Vodojem a vstupní...'!J34</f>
        <v>0</v>
      </c>
      <c r="AX55" s="66">
        <f>'SO-01 - Vodojem a vstupní...'!J35</f>
        <v>0</v>
      </c>
      <c r="AY55" s="66">
        <f>'SO-01 - Vodojem a vstupní...'!J36</f>
        <v>0</v>
      </c>
      <c r="AZ55" s="66">
        <f>'SO-01 - Vodojem a vstupní...'!F33</f>
        <v>0</v>
      </c>
      <c r="BA55" s="66">
        <f>'SO-01 - Vodojem a vstupní...'!F34</f>
        <v>0</v>
      </c>
      <c r="BB55" s="66">
        <f>'SO-01 - Vodojem a vstupní...'!F35</f>
        <v>0</v>
      </c>
      <c r="BC55" s="66">
        <f>'SO-01 - Vodojem a vstupní...'!F36</f>
        <v>0</v>
      </c>
      <c r="BD55" s="68">
        <f>'SO-01 - Vodojem a vstupní...'!F37</f>
        <v>0</v>
      </c>
      <c r="BT55" s="69" t="s">
        <v>20</v>
      </c>
      <c r="BV55" s="69" t="s">
        <v>73</v>
      </c>
      <c r="BW55" s="69" t="s">
        <v>79</v>
      </c>
      <c r="BX55" s="69" t="s">
        <v>5</v>
      </c>
      <c r="CL55" s="69" t="s">
        <v>3</v>
      </c>
      <c r="CM55" s="69" t="s">
        <v>80</v>
      </c>
    </row>
    <row r="56" spans="1:91" s="7" customFormat="1" ht="16.5" customHeight="1" x14ac:dyDescent="0.2">
      <c r="A56" s="60" t="s">
        <v>75</v>
      </c>
      <c r="B56" s="61"/>
      <c r="C56" s="62"/>
      <c r="D56" s="589" t="s">
        <v>81</v>
      </c>
      <c r="E56" s="589"/>
      <c r="F56" s="589"/>
      <c r="G56" s="589"/>
      <c r="H56" s="589"/>
      <c r="I56" s="63"/>
      <c r="J56" s="589" t="s">
        <v>82</v>
      </c>
      <c r="K56" s="589"/>
      <c r="L56" s="589"/>
      <c r="M56" s="589"/>
      <c r="N56" s="589"/>
      <c r="O56" s="589"/>
      <c r="P56" s="589"/>
      <c r="Q56" s="589"/>
      <c r="R56" s="589"/>
      <c r="S56" s="589"/>
      <c r="T56" s="589"/>
      <c r="U56" s="589"/>
      <c r="V56" s="589"/>
      <c r="W56" s="589"/>
      <c r="X56" s="589"/>
      <c r="Y56" s="589"/>
      <c r="Z56" s="589"/>
      <c r="AA56" s="589"/>
      <c r="AB56" s="589"/>
      <c r="AC56" s="589"/>
      <c r="AD56" s="589"/>
      <c r="AE56" s="589"/>
      <c r="AF56" s="589"/>
      <c r="AG56" s="587">
        <f>'SO-02 - Vrtaná studna a m...'!J30</f>
        <v>0</v>
      </c>
      <c r="AH56" s="588"/>
      <c r="AI56" s="588"/>
      <c r="AJ56" s="588"/>
      <c r="AK56" s="588"/>
      <c r="AL56" s="588"/>
      <c r="AM56" s="588"/>
      <c r="AN56" s="587">
        <f>SUM(AG56,AT56)</f>
        <v>0</v>
      </c>
      <c r="AO56" s="588"/>
      <c r="AP56" s="588"/>
      <c r="AQ56" s="64" t="s">
        <v>78</v>
      </c>
      <c r="AR56" s="61"/>
      <c r="AS56" s="65">
        <v>0</v>
      </c>
      <c r="AT56" s="66">
        <f>ROUND(SUM(AV56:AW56),2)</f>
        <v>0</v>
      </c>
      <c r="AU56" s="67">
        <f>'SO-02 - Vrtaná studna a m...'!P87</f>
        <v>164.79395500000004</v>
      </c>
      <c r="AV56" s="66">
        <f>'SO-02 - Vrtaná studna a m...'!J33</f>
        <v>0</v>
      </c>
      <c r="AW56" s="66">
        <f>'SO-02 - Vrtaná studna a m...'!J34</f>
        <v>0</v>
      </c>
      <c r="AX56" s="66">
        <f>'SO-02 - Vrtaná studna a m...'!J35</f>
        <v>0</v>
      </c>
      <c r="AY56" s="66">
        <f>'SO-02 - Vrtaná studna a m...'!J36</f>
        <v>0</v>
      </c>
      <c r="AZ56" s="66">
        <f>'SO-02 - Vrtaná studna a m...'!F33</f>
        <v>0</v>
      </c>
      <c r="BA56" s="66">
        <f>'SO-02 - Vrtaná studna a m...'!F34</f>
        <v>0</v>
      </c>
      <c r="BB56" s="66">
        <f>'SO-02 - Vrtaná studna a m...'!F35</f>
        <v>0</v>
      </c>
      <c r="BC56" s="66">
        <f>'SO-02 - Vrtaná studna a m...'!F36</f>
        <v>0</v>
      </c>
      <c r="BD56" s="68">
        <f>'SO-02 - Vrtaná studna a m...'!F37</f>
        <v>0</v>
      </c>
      <c r="BT56" s="69" t="s">
        <v>20</v>
      </c>
      <c r="BV56" s="69" t="s">
        <v>73</v>
      </c>
      <c r="BW56" s="69" t="s">
        <v>83</v>
      </c>
      <c r="BX56" s="69" t="s">
        <v>5</v>
      </c>
      <c r="CL56" s="69" t="s">
        <v>3</v>
      </c>
      <c r="CM56" s="69" t="s">
        <v>80</v>
      </c>
    </row>
    <row r="57" spans="1:91" s="7" customFormat="1" ht="16.5" customHeight="1" x14ac:dyDescent="0.2">
      <c r="A57" s="60" t="s">
        <v>75</v>
      </c>
      <c r="B57" s="61"/>
      <c r="C57" s="62"/>
      <c r="D57" s="589" t="s">
        <v>84</v>
      </c>
      <c r="E57" s="589"/>
      <c r="F57" s="589"/>
      <c r="G57" s="589"/>
      <c r="H57" s="589"/>
      <c r="I57" s="63"/>
      <c r="J57" s="589" t="s">
        <v>85</v>
      </c>
      <c r="K57" s="589"/>
      <c r="L57" s="589"/>
      <c r="M57" s="589"/>
      <c r="N57" s="589"/>
      <c r="O57" s="589"/>
      <c r="P57" s="589"/>
      <c r="Q57" s="589"/>
      <c r="R57" s="589"/>
      <c r="S57" s="589"/>
      <c r="T57" s="589"/>
      <c r="U57" s="589"/>
      <c r="V57" s="589"/>
      <c r="W57" s="589"/>
      <c r="X57" s="589"/>
      <c r="Y57" s="589"/>
      <c r="Z57" s="589"/>
      <c r="AA57" s="589"/>
      <c r="AB57" s="589"/>
      <c r="AC57" s="589"/>
      <c r="AD57" s="589"/>
      <c r="AE57" s="589"/>
      <c r="AF57" s="589"/>
      <c r="AG57" s="587">
        <f>'SO-03 - Propojovací potrubí'!J30</f>
        <v>0</v>
      </c>
      <c r="AH57" s="588"/>
      <c r="AI57" s="588"/>
      <c r="AJ57" s="588"/>
      <c r="AK57" s="588"/>
      <c r="AL57" s="588"/>
      <c r="AM57" s="588"/>
      <c r="AN57" s="587">
        <f>SUM(AG57,AT57)</f>
        <v>0</v>
      </c>
      <c r="AO57" s="588"/>
      <c r="AP57" s="588"/>
      <c r="AQ57" s="64" t="s">
        <v>78</v>
      </c>
      <c r="AR57" s="61"/>
      <c r="AS57" s="65">
        <v>0</v>
      </c>
      <c r="AT57" s="66">
        <f>ROUND(SUM(AV57:AW57),2)</f>
        <v>0</v>
      </c>
      <c r="AU57" s="67">
        <f>'SO-03 - Propojovací potrubí'!P89</f>
        <v>657.91915899999992</v>
      </c>
      <c r="AV57" s="66">
        <f>'SO-03 - Propojovací potrubí'!J33</f>
        <v>0</v>
      </c>
      <c r="AW57" s="66">
        <f>'SO-03 - Propojovací potrubí'!J34</f>
        <v>0</v>
      </c>
      <c r="AX57" s="66">
        <f>'SO-03 - Propojovací potrubí'!J35</f>
        <v>0</v>
      </c>
      <c r="AY57" s="66">
        <f>'SO-03 - Propojovací potrubí'!J36</f>
        <v>0</v>
      </c>
      <c r="AZ57" s="66">
        <f>'SO-03 - Propojovací potrubí'!F33</f>
        <v>0</v>
      </c>
      <c r="BA57" s="66">
        <f>'SO-03 - Propojovací potrubí'!F34</f>
        <v>0</v>
      </c>
      <c r="BB57" s="66">
        <f>'SO-03 - Propojovací potrubí'!F35</f>
        <v>0</v>
      </c>
      <c r="BC57" s="66">
        <f>'SO-03 - Propojovací potrubí'!F36</f>
        <v>0</v>
      </c>
      <c r="BD57" s="68">
        <f>'SO-03 - Propojovací potrubí'!F37</f>
        <v>0</v>
      </c>
      <c r="BT57" s="69" t="s">
        <v>20</v>
      </c>
      <c r="BV57" s="69" t="s">
        <v>73</v>
      </c>
      <c r="BW57" s="69" t="s">
        <v>86</v>
      </c>
      <c r="BX57" s="69" t="s">
        <v>5</v>
      </c>
      <c r="CL57" s="69" t="s">
        <v>87</v>
      </c>
      <c r="CM57" s="69" t="s">
        <v>80</v>
      </c>
    </row>
    <row r="58" spans="1:91" s="7" customFormat="1" ht="16.5" customHeight="1" x14ac:dyDescent="0.2">
      <c r="A58" s="60" t="s">
        <v>75</v>
      </c>
      <c r="B58" s="61"/>
      <c r="C58" s="62"/>
      <c r="D58" s="589" t="s">
        <v>88</v>
      </c>
      <c r="E58" s="589"/>
      <c r="F58" s="589"/>
      <c r="G58" s="589"/>
      <c r="H58" s="589"/>
      <c r="I58" s="63"/>
      <c r="J58" s="589" t="s">
        <v>89</v>
      </c>
      <c r="K58" s="589"/>
      <c r="L58" s="589"/>
      <c r="M58" s="589"/>
      <c r="N58" s="589"/>
      <c r="O58" s="589"/>
      <c r="P58" s="589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589"/>
      <c r="AB58" s="589"/>
      <c r="AC58" s="589"/>
      <c r="AD58" s="589"/>
      <c r="AE58" s="589"/>
      <c r="AF58" s="589"/>
      <c r="AG58" s="587">
        <f>'SO-04 - Zpevněné a nezpev...'!J30</f>
        <v>0</v>
      </c>
      <c r="AH58" s="588"/>
      <c r="AI58" s="588"/>
      <c r="AJ58" s="588"/>
      <c r="AK58" s="588"/>
      <c r="AL58" s="588"/>
      <c r="AM58" s="588"/>
      <c r="AN58" s="587">
        <f>SUM(AG58,AT58)</f>
        <v>0</v>
      </c>
      <c r="AO58" s="588"/>
      <c r="AP58" s="588"/>
      <c r="AQ58" s="64" t="s">
        <v>78</v>
      </c>
      <c r="AR58" s="61"/>
      <c r="AS58" s="70">
        <v>0</v>
      </c>
      <c r="AT58" s="71">
        <f>ROUND(SUM(AV58:AW58),2)</f>
        <v>0</v>
      </c>
      <c r="AU58" s="72">
        <f>'SO-04 - Zpevněné a nezpev...'!P85</f>
        <v>310.93418600000001</v>
      </c>
      <c r="AV58" s="71">
        <f>'SO-04 - Zpevněné a nezpev...'!J33</f>
        <v>0</v>
      </c>
      <c r="AW58" s="71">
        <f>'SO-04 - Zpevněné a nezpev...'!J34</f>
        <v>0</v>
      </c>
      <c r="AX58" s="71">
        <f>'SO-04 - Zpevněné a nezpev...'!J35</f>
        <v>0</v>
      </c>
      <c r="AY58" s="71">
        <f>'SO-04 - Zpevněné a nezpev...'!J36</f>
        <v>0</v>
      </c>
      <c r="AZ58" s="71">
        <f>'SO-04 - Zpevněné a nezpev...'!F33</f>
        <v>0</v>
      </c>
      <c r="BA58" s="71">
        <f>'SO-04 - Zpevněné a nezpev...'!F34</f>
        <v>0</v>
      </c>
      <c r="BB58" s="71">
        <f>'SO-04 - Zpevněné a nezpev...'!F35</f>
        <v>0</v>
      </c>
      <c r="BC58" s="71">
        <f>'SO-04 - Zpevněné a nezpev...'!F36</f>
        <v>0</v>
      </c>
      <c r="BD58" s="73">
        <f>'SO-04 - Zpevněné a nezpev...'!F37</f>
        <v>0</v>
      </c>
      <c r="BT58" s="69" t="s">
        <v>20</v>
      </c>
      <c r="BV58" s="69" t="s">
        <v>73</v>
      </c>
      <c r="BW58" s="69" t="s">
        <v>90</v>
      </c>
      <c r="BX58" s="69" t="s">
        <v>5</v>
      </c>
      <c r="CL58" s="69" t="s">
        <v>91</v>
      </c>
      <c r="CM58" s="69" t="s">
        <v>80</v>
      </c>
    </row>
    <row r="59" spans="1:91" s="2" customFormat="1" ht="30" customHeight="1" x14ac:dyDescent="0.2">
      <c r="A59" s="21"/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2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</row>
    <row r="60" spans="1:91" s="2" customFormat="1" ht="6.95" customHeight="1" x14ac:dyDescent="0.2">
      <c r="A60" s="21"/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22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</row>
  </sheetData>
  <sheetProtection algorithmName="SHA-512" hashValue="qMvvYSm54YRiDU0UbaENYKw4Kwn81Vam0S2HyMB/MRBlmTtWErPSJqMOZOnUzcGht/wlbEGpql/fmB+3/4BlPw==" saltValue="qJQqCQ9Oau0369IPUtyfzw==" spinCount="100000" sheet="1" objects="1" scenarios="1"/>
  <mergeCells count="54">
    <mergeCell ref="BE5:BE32"/>
    <mergeCell ref="E14:AJ14"/>
    <mergeCell ref="L45:AO45"/>
    <mergeCell ref="AM47:AN47"/>
    <mergeCell ref="AM49:AP49"/>
    <mergeCell ref="AS49:AT51"/>
    <mergeCell ref="AM50:AP5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C52:G52"/>
    <mergeCell ref="AN52:AP52"/>
    <mergeCell ref="AG52:AM52"/>
    <mergeCell ref="I52:AF52"/>
    <mergeCell ref="AN55:AP55"/>
    <mergeCell ref="D55:H55"/>
    <mergeCell ref="AG55:AM55"/>
    <mergeCell ref="J55:AF55"/>
    <mergeCell ref="AN58:AP58"/>
    <mergeCell ref="AG58:AM58"/>
    <mergeCell ref="J58:AF58"/>
    <mergeCell ref="D58:H58"/>
    <mergeCell ref="AG54:AM54"/>
    <mergeCell ref="AN54:AP54"/>
    <mergeCell ref="J56:AF56"/>
    <mergeCell ref="D56:H56"/>
    <mergeCell ref="AN56:AP56"/>
    <mergeCell ref="AG56:AM56"/>
    <mergeCell ref="J57:AF57"/>
    <mergeCell ref="AG57:AM57"/>
    <mergeCell ref="D57:H57"/>
    <mergeCell ref="AN57:AP57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55" location="'SO-01 - Vodojem a vstupní...'!C2" display="/" xr:uid="{00000000-0004-0000-0100-000000000000}"/>
    <hyperlink ref="A56" location="'SO-02 - Vrtaná studna a m...'!C2" display="/" xr:uid="{00000000-0004-0000-0100-000001000000}"/>
    <hyperlink ref="A57" location="'SO-03 - Propojovací potrubí'!C2" display="/" xr:uid="{00000000-0004-0000-0100-000002000000}"/>
    <hyperlink ref="A58" location="'SO-04 - Zpevněné a nezpev...'!C2" display="/" xr:uid="{00000000-0004-0000-0100-000003000000}"/>
  </hyperlinks>
  <pageMargins left="0.39374999999999999" right="0.39374999999999999" top="0.39374999999999999" bottom="0.39374999999999999" header="0" footer="0"/>
  <pageSetup paperSize="9" scale="98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24"/>
  <sheetViews>
    <sheetView showGridLines="0" view="pageBreakPreview" topLeftCell="D4" zoomScaleNormal="75" zoomScaleSheetLayoutView="100" workbookViewId="0">
      <selection activeCell="F12" sqref="F12"/>
    </sheetView>
  </sheetViews>
  <sheetFormatPr defaultColWidth="9.1640625" defaultRowHeight="11.25" x14ac:dyDescent="0.2"/>
  <cols>
    <col min="1" max="1" width="8.33203125" style="74" customWidth="1"/>
    <col min="2" max="2" width="1.1640625" style="74" customWidth="1"/>
    <col min="3" max="3" width="4.1640625" style="74" customWidth="1"/>
    <col min="4" max="4" width="4.33203125" style="74" customWidth="1"/>
    <col min="5" max="5" width="17.1640625" style="74" customWidth="1"/>
    <col min="6" max="6" width="100.83203125" style="74" customWidth="1"/>
    <col min="7" max="7" width="7.5" style="74" customWidth="1"/>
    <col min="8" max="8" width="14" style="74" customWidth="1"/>
    <col min="9" max="9" width="15.83203125" style="74" customWidth="1"/>
    <col min="10" max="11" width="22.33203125" style="74" customWidth="1"/>
    <col min="12" max="12" width="9.33203125" style="74" customWidth="1"/>
    <col min="13" max="13" width="10.83203125" style="74" hidden="1" customWidth="1"/>
    <col min="14" max="14" width="9.33203125" style="74" hidden="1"/>
    <col min="15" max="20" width="14.1640625" style="74" hidden="1" customWidth="1"/>
    <col min="21" max="21" width="16.33203125" style="74" hidden="1" customWidth="1"/>
    <col min="22" max="22" width="12.33203125" style="74" customWidth="1"/>
    <col min="23" max="23" width="16.33203125" style="74" customWidth="1"/>
    <col min="24" max="24" width="12.33203125" style="74" customWidth="1"/>
    <col min="25" max="25" width="15" style="74" customWidth="1"/>
    <col min="26" max="26" width="11" style="74" customWidth="1"/>
    <col min="27" max="27" width="15" style="74" customWidth="1"/>
    <col min="28" max="28" width="16.33203125" style="74" customWidth="1"/>
    <col min="29" max="29" width="11" style="74" customWidth="1"/>
    <col min="30" max="30" width="15" style="74" customWidth="1"/>
    <col min="31" max="31" width="16.33203125" style="74" customWidth="1"/>
    <col min="32" max="43" width="9.1640625" style="74"/>
    <col min="44" max="65" width="9.33203125" style="74" hidden="1"/>
    <col min="66" max="16384" width="9.1640625" style="74"/>
  </cols>
  <sheetData>
    <row r="2" spans="1:46" ht="36.950000000000003" customHeight="1" x14ac:dyDescent="0.2">
      <c r="L2" s="620" t="s">
        <v>6</v>
      </c>
      <c r="M2" s="621"/>
      <c r="N2" s="621"/>
      <c r="O2" s="621"/>
      <c r="P2" s="621"/>
      <c r="Q2" s="621"/>
      <c r="R2" s="621"/>
      <c r="S2" s="621"/>
      <c r="T2" s="621"/>
      <c r="U2" s="621"/>
      <c r="V2" s="621"/>
      <c r="AT2" s="435" t="s">
        <v>79</v>
      </c>
    </row>
    <row r="3" spans="1:46" ht="6.95" customHeight="1" x14ac:dyDescent="0.2">
      <c r="B3" s="436"/>
      <c r="C3" s="437"/>
      <c r="D3" s="437"/>
      <c r="E3" s="437"/>
      <c r="F3" s="437"/>
      <c r="G3" s="437"/>
      <c r="H3" s="437"/>
      <c r="I3" s="437"/>
      <c r="J3" s="437"/>
      <c r="K3" s="437"/>
      <c r="L3" s="438"/>
      <c r="AT3" s="435" t="s">
        <v>80</v>
      </c>
    </row>
    <row r="4" spans="1:46" ht="24.95" customHeight="1" x14ac:dyDescent="0.2">
      <c r="B4" s="438"/>
      <c r="D4" s="439" t="s">
        <v>92</v>
      </c>
      <c r="L4" s="438"/>
      <c r="M4" s="440" t="s">
        <v>11</v>
      </c>
      <c r="AT4" s="435" t="s">
        <v>4</v>
      </c>
    </row>
    <row r="5" spans="1:46" ht="6.95" customHeight="1" x14ac:dyDescent="0.2">
      <c r="B5" s="438"/>
      <c r="L5" s="438"/>
    </row>
    <row r="6" spans="1:46" ht="12" customHeight="1" x14ac:dyDescent="0.2">
      <c r="B6" s="438"/>
      <c r="D6" s="441" t="s">
        <v>15</v>
      </c>
      <c r="L6" s="438"/>
    </row>
    <row r="7" spans="1:46" ht="16.5" customHeight="1" x14ac:dyDescent="0.2">
      <c r="B7" s="438"/>
      <c r="E7" s="618" t="str">
        <f>'Rekapitulace SO01-04'!K6</f>
        <v>Ovesné Kladruby - vodojem, úpravna vody, vrtaná studna</v>
      </c>
      <c r="F7" s="619"/>
      <c r="G7" s="619"/>
      <c r="H7" s="619"/>
      <c r="L7" s="438"/>
    </row>
    <row r="8" spans="1:46" s="445" customFormat="1" ht="12" customHeight="1" x14ac:dyDescent="0.2">
      <c r="A8" s="442"/>
      <c r="B8" s="443"/>
      <c r="C8" s="442"/>
      <c r="D8" s="441" t="s">
        <v>93</v>
      </c>
      <c r="E8" s="442"/>
      <c r="F8" s="442"/>
      <c r="G8" s="442"/>
      <c r="H8" s="442"/>
      <c r="I8" s="442"/>
      <c r="J8" s="442"/>
      <c r="K8" s="442"/>
      <c r="L8" s="444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</row>
    <row r="9" spans="1:46" s="445" customFormat="1" ht="16.5" customHeight="1" x14ac:dyDescent="0.2">
      <c r="A9" s="442"/>
      <c r="B9" s="443"/>
      <c r="C9" s="442"/>
      <c r="D9" s="442"/>
      <c r="E9" s="616" t="s">
        <v>94</v>
      </c>
      <c r="F9" s="617"/>
      <c r="G9" s="617"/>
      <c r="H9" s="617"/>
      <c r="I9" s="442"/>
      <c r="J9" s="442"/>
      <c r="K9" s="442"/>
      <c r="L9" s="444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</row>
    <row r="10" spans="1:46" s="445" customFormat="1" x14ac:dyDescent="0.2">
      <c r="A10" s="442"/>
      <c r="B10" s="443"/>
      <c r="C10" s="442"/>
      <c r="D10" s="442"/>
      <c r="E10" s="442"/>
      <c r="F10" s="442"/>
      <c r="G10" s="442"/>
      <c r="H10" s="442"/>
      <c r="I10" s="442"/>
      <c r="J10" s="442"/>
      <c r="K10" s="442"/>
      <c r="L10" s="444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</row>
    <row r="11" spans="1:46" s="445" customFormat="1" ht="12" customHeight="1" x14ac:dyDescent="0.2">
      <c r="A11" s="442"/>
      <c r="B11" s="443"/>
      <c r="C11" s="442"/>
      <c r="D11" s="441" t="s">
        <v>18</v>
      </c>
      <c r="E11" s="442"/>
      <c r="F11" s="446" t="s">
        <v>3</v>
      </c>
      <c r="G11" s="442"/>
      <c r="H11" s="442"/>
      <c r="I11" s="441" t="s">
        <v>19</v>
      </c>
      <c r="J11" s="446" t="s">
        <v>3</v>
      </c>
      <c r="K11" s="442"/>
      <c r="L11" s="444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</row>
    <row r="12" spans="1:46" s="445" customFormat="1" ht="12" customHeight="1" x14ac:dyDescent="0.2">
      <c r="A12" s="442"/>
      <c r="B12" s="443"/>
      <c r="C12" s="442"/>
      <c r="D12" s="441" t="s">
        <v>21</v>
      </c>
      <c r="E12" s="442"/>
      <c r="F12" s="446" t="s">
        <v>22</v>
      </c>
      <c r="G12" s="442"/>
      <c r="H12" s="442"/>
      <c r="I12" s="441" t="s">
        <v>23</v>
      </c>
      <c r="J12" s="576" t="str">
        <f>'Rekapitulace SO01-04'!AN8</f>
        <v>11. 11. 2020</v>
      </c>
      <c r="K12" s="442"/>
      <c r="L12" s="444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</row>
    <row r="13" spans="1:46" s="445" customFormat="1" ht="10.9" customHeight="1" x14ac:dyDescent="0.2">
      <c r="A13" s="442"/>
      <c r="B13" s="443"/>
      <c r="C13" s="442"/>
      <c r="D13" s="442"/>
      <c r="E13" s="442"/>
      <c r="F13" s="442"/>
      <c r="G13" s="442"/>
      <c r="H13" s="442"/>
      <c r="I13" s="442"/>
      <c r="J13" s="442"/>
      <c r="K13" s="442"/>
      <c r="L13" s="444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</row>
    <row r="14" spans="1:46" s="445" customFormat="1" ht="12" customHeight="1" x14ac:dyDescent="0.2">
      <c r="A14" s="442"/>
      <c r="B14" s="443"/>
      <c r="C14" s="442"/>
      <c r="D14" s="441" t="s">
        <v>25</v>
      </c>
      <c r="E14" s="442"/>
      <c r="F14" s="442"/>
      <c r="G14" s="442"/>
      <c r="H14" s="442"/>
      <c r="I14" s="441" t="s">
        <v>26</v>
      </c>
      <c r="J14" s="446" t="s">
        <v>3</v>
      </c>
      <c r="K14" s="442"/>
      <c r="L14" s="444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</row>
    <row r="15" spans="1:46" s="445" customFormat="1" ht="18" customHeight="1" x14ac:dyDescent="0.2">
      <c r="A15" s="442"/>
      <c r="B15" s="443"/>
      <c r="C15" s="442"/>
      <c r="D15" s="442"/>
      <c r="E15" s="446" t="s">
        <v>27</v>
      </c>
      <c r="F15" s="442"/>
      <c r="G15" s="442"/>
      <c r="H15" s="442"/>
      <c r="I15" s="441" t="s">
        <v>28</v>
      </c>
      <c r="J15" s="446" t="s">
        <v>3</v>
      </c>
      <c r="K15" s="442"/>
      <c r="L15" s="444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</row>
    <row r="16" spans="1:46" s="445" customFormat="1" ht="6.95" customHeight="1" x14ac:dyDescent="0.2">
      <c r="A16" s="442"/>
      <c r="B16" s="443"/>
      <c r="C16" s="442"/>
      <c r="D16" s="442"/>
      <c r="E16" s="442"/>
      <c r="F16" s="442"/>
      <c r="G16" s="442"/>
      <c r="H16" s="442"/>
      <c r="I16" s="442"/>
      <c r="J16" s="442"/>
      <c r="K16" s="442"/>
      <c r="L16" s="444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</row>
    <row r="17" spans="1:31" s="445" customFormat="1" ht="12" customHeight="1" x14ac:dyDescent="0.2">
      <c r="A17" s="442"/>
      <c r="B17" s="443"/>
      <c r="C17" s="442"/>
      <c r="D17" s="441" t="s">
        <v>29</v>
      </c>
      <c r="E17" s="442"/>
      <c r="F17" s="442"/>
      <c r="G17" s="442"/>
      <c r="H17" s="442"/>
      <c r="I17" s="441" t="s">
        <v>26</v>
      </c>
      <c r="J17" s="428" t="str">
        <f>'Rekapitulace SO01-04'!AN13</f>
        <v>Vyplň údaj</v>
      </c>
      <c r="K17" s="442"/>
      <c r="L17" s="444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</row>
    <row r="18" spans="1:31" s="445" customFormat="1" ht="18" customHeight="1" x14ac:dyDescent="0.2">
      <c r="A18" s="442"/>
      <c r="B18" s="443"/>
      <c r="C18" s="442"/>
      <c r="D18" s="442"/>
      <c r="E18" s="622" t="str">
        <f>'Rekapitulace SO01-04'!E14</f>
        <v>Vyplň údaj</v>
      </c>
      <c r="F18" s="623"/>
      <c r="G18" s="623"/>
      <c r="H18" s="623"/>
      <c r="I18" s="441" t="s">
        <v>28</v>
      </c>
      <c r="J18" s="428" t="str">
        <f>'Rekapitulace SO01-04'!AN14</f>
        <v>Vyplň údaj</v>
      </c>
      <c r="K18" s="442"/>
      <c r="L18" s="444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</row>
    <row r="19" spans="1:31" s="445" customFormat="1" ht="6.95" customHeight="1" x14ac:dyDescent="0.2">
      <c r="A19" s="442"/>
      <c r="B19" s="443"/>
      <c r="C19" s="442"/>
      <c r="D19" s="442"/>
      <c r="E19" s="442"/>
      <c r="F19" s="442"/>
      <c r="G19" s="442"/>
      <c r="H19" s="442"/>
      <c r="I19" s="442"/>
      <c r="J19" s="442"/>
      <c r="K19" s="442"/>
      <c r="L19" s="444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</row>
    <row r="20" spans="1:31" s="445" customFormat="1" ht="12" customHeight="1" x14ac:dyDescent="0.2">
      <c r="A20" s="442"/>
      <c r="B20" s="443"/>
      <c r="C20" s="442"/>
      <c r="D20" s="441" t="s">
        <v>31</v>
      </c>
      <c r="E20" s="442"/>
      <c r="F20" s="442"/>
      <c r="G20" s="442"/>
      <c r="H20" s="442"/>
      <c r="I20" s="441" t="s">
        <v>26</v>
      </c>
      <c r="J20" s="446" t="s">
        <v>3</v>
      </c>
      <c r="K20" s="442"/>
      <c r="L20" s="444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</row>
    <row r="21" spans="1:31" s="445" customFormat="1" ht="18" customHeight="1" x14ac:dyDescent="0.2">
      <c r="A21" s="442"/>
      <c r="B21" s="443"/>
      <c r="C21" s="442"/>
      <c r="D21" s="442"/>
      <c r="E21" s="446" t="s">
        <v>32</v>
      </c>
      <c r="F21" s="442"/>
      <c r="G21" s="442"/>
      <c r="H21" s="442"/>
      <c r="I21" s="441" t="s">
        <v>28</v>
      </c>
      <c r="J21" s="446" t="s">
        <v>3</v>
      </c>
      <c r="K21" s="442"/>
      <c r="L21" s="444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</row>
    <row r="22" spans="1:31" s="445" customFormat="1" ht="6.95" customHeight="1" x14ac:dyDescent="0.2">
      <c r="A22" s="442"/>
      <c r="B22" s="443"/>
      <c r="C22" s="442"/>
      <c r="D22" s="442"/>
      <c r="E22" s="442"/>
      <c r="F22" s="442"/>
      <c r="G22" s="442"/>
      <c r="H22" s="442"/>
      <c r="I22" s="442"/>
      <c r="J22" s="442"/>
      <c r="K22" s="442"/>
      <c r="L22" s="444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</row>
    <row r="23" spans="1:31" s="445" customFormat="1" ht="12" customHeight="1" x14ac:dyDescent="0.2">
      <c r="A23" s="442"/>
      <c r="B23" s="443"/>
      <c r="C23" s="442"/>
      <c r="D23" s="441" t="s">
        <v>34</v>
      </c>
      <c r="E23" s="442"/>
      <c r="F23" s="442"/>
      <c r="G23" s="442"/>
      <c r="H23" s="442"/>
      <c r="I23" s="441" t="s">
        <v>26</v>
      </c>
      <c r="J23" s="446" t="str">
        <f>IF('Rekapitulace SO01-04'!AN19="","",'Rekapitulace SO01-04'!AN19)</f>
        <v/>
      </c>
      <c r="K23" s="442"/>
      <c r="L23" s="444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</row>
    <row r="24" spans="1:31" s="445" customFormat="1" ht="18" customHeight="1" x14ac:dyDescent="0.2">
      <c r="A24" s="442"/>
      <c r="B24" s="443"/>
      <c r="C24" s="442"/>
      <c r="D24" s="442"/>
      <c r="E24" s="446" t="str">
        <f>IF('Rekapitulace SO01-04'!E20="","",'Rekapitulace SO01-04'!E20)</f>
        <v xml:space="preserve"> </v>
      </c>
      <c r="F24" s="442"/>
      <c r="G24" s="442"/>
      <c r="H24" s="442"/>
      <c r="I24" s="441" t="s">
        <v>28</v>
      </c>
      <c r="J24" s="446" t="str">
        <f>IF('Rekapitulace SO01-04'!AN20="","",'Rekapitulace SO01-04'!AN20)</f>
        <v/>
      </c>
      <c r="K24" s="442"/>
      <c r="L24" s="444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</row>
    <row r="25" spans="1:31" s="445" customFormat="1" ht="6.95" customHeight="1" x14ac:dyDescent="0.2">
      <c r="A25" s="442"/>
      <c r="B25" s="443"/>
      <c r="C25" s="442"/>
      <c r="D25" s="442"/>
      <c r="E25" s="442"/>
      <c r="F25" s="442"/>
      <c r="G25" s="442"/>
      <c r="H25" s="442"/>
      <c r="I25" s="442"/>
      <c r="J25" s="442"/>
      <c r="K25" s="442"/>
      <c r="L25" s="444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</row>
    <row r="26" spans="1:31" s="445" customFormat="1" ht="12" customHeight="1" x14ac:dyDescent="0.2">
      <c r="A26" s="442"/>
      <c r="B26" s="443"/>
      <c r="C26" s="442"/>
      <c r="D26" s="441" t="s">
        <v>35</v>
      </c>
      <c r="E26" s="442"/>
      <c r="F26" s="442"/>
      <c r="G26" s="442"/>
      <c r="H26" s="442"/>
      <c r="I26" s="442"/>
      <c r="J26" s="442"/>
      <c r="K26" s="442"/>
      <c r="L26" s="444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</row>
    <row r="27" spans="1:31" s="450" customFormat="1" ht="47.25" customHeight="1" x14ac:dyDescent="0.2">
      <c r="A27" s="447"/>
      <c r="B27" s="448"/>
      <c r="C27" s="447"/>
      <c r="D27" s="447"/>
      <c r="E27" s="624" t="s">
        <v>36</v>
      </c>
      <c r="F27" s="624"/>
      <c r="G27" s="624"/>
      <c r="H27" s="624"/>
      <c r="I27" s="447"/>
      <c r="J27" s="447"/>
      <c r="K27" s="447"/>
      <c r="L27" s="449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</row>
    <row r="28" spans="1:31" s="445" customFormat="1" ht="6.95" customHeight="1" x14ac:dyDescent="0.2">
      <c r="A28" s="442"/>
      <c r="B28" s="443"/>
      <c r="C28" s="442"/>
      <c r="D28" s="442"/>
      <c r="E28" s="442"/>
      <c r="F28" s="442"/>
      <c r="G28" s="442"/>
      <c r="H28" s="442"/>
      <c r="I28" s="442"/>
      <c r="J28" s="442"/>
      <c r="K28" s="442"/>
      <c r="L28" s="444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</row>
    <row r="29" spans="1:31" s="445" customFormat="1" ht="6.95" customHeight="1" x14ac:dyDescent="0.2">
      <c r="A29" s="442"/>
      <c r="B29" s="443"/>
      <c r="C29" s="442"/>
      <c r="D29" s="451"/>
      <c r="E29" s="451"/>
      <c r="F29" s="451"/>
      <c r="G29" s="451"/>
      <c r="H29" s="451"/>
      <c r="I29" s="451"/>
      <c r="J29" s="451"/>
      <c r="K29" s="451"/>
      <c r="L29" s="444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</row>
    <row r="30" spans="1:31" s="445" customFormat="1" ht="25.35" customHeight="1" x14ac:dyDescent="0.2">
      <c r="A30" s="442"/>
      <c r="B30" s="443"/>
      <c r="C30" s="442"/>
      <c r="D30" s="452" t="s">
        <v>37</v>
      </c>
      <c r="E30" s="442"/>
      <c r="F30" s="442"/>
      <c r="G30" s="442"/>
      <c r="H30" s="442"/>
      <c r="I30" s="442"/>
      <c r="J30" s="453">
        <f>ROUND(J99, 2)</f>
        <v>0</v>
      </c>
      <c r="K30" s="442"/>
      <c r="L30" s="444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</row>
    <row r="31" spans="1:31" s="445" customFormat="1" ht="6.95" customHeight="1" x14ac:dyDescent="0.2">
      <c r="A31" s="442"/>
      <c r="B31" s="443"/>
      <c r="C31" s="442"/>
      <c r="D31" s="451"/>
      <c r="E31" s="451"/>
      <c r="F31" s="451"/>
      <c r="G31" s="451"/>
      <c r="H31" s="451"/>
      <c r="I31" s="451"/>
      <c r="J31" s="451"/>
      <c r="K31" s="451"/>
      <c r="L31" s="444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</row>
    <row r="32" spans="1:31" s="445" customFormat="1" ht="14.45" customHeight="1" x14ac:dyDescent="0.2">
      <c r="A32" s="442"/>
      <c r="B32" s="443"/>
      <c r="C32" s="442"/>
      <c r="D32" s="442"/>
      <c r="E32" s="442"/>
      <c r="F32" s="454" t="s">
        <v>39</v>
      </c>
      <c r="G32" s="442"/>
      <c r="H32" s="442"/>
      <c r="I32" s="454" t="s">
        <v>38</v>
      </c>
      <c r="J32" s="454" t="s">
        <v>40</v>
      </c>
      <c r="K32" s="442"/>
      <c r="L32" s="444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</row>
    <row r="33" spans="1:31" s="445" customFormat="1" ht="14.45" customHeight="1" x14ac:dyDescent="0.2">
      <c r="A33" s="442"/>
      <c r="B33" s="443"/>
      <c r="C33" s="442"/>
      <c r="D33" s="455" t="s">
        <v>41</v>
      </c>
      <c r="E33" s="441" t="s">
        <v>42</v>
      </c>
      <c r="F33" s="456">
        <f>ROUND((SUM(BE99:BE523)),  2)</f>
        <v>0</v>
      </c>
      <c r="G33" s="442"/>
      <c r="H33" s="442"/>
      <c r="I33" s="457">
        <v>0.21</v>
      </c>
      <c r="J33" s="456">
        <f>ROUND(((SUM(BE99:BE523))*I33),  2)</f>
        <v>0</v>
      </c>
      <c r="K33" s="442"/>
      <c r="L33" s="444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</row>
    <row r="34" spans="1:31" s="445" customFormat="1" ht="14.45" customHeight="1" x14ac:dyDescent="0.2">
      <c r="A34" s="442"/>
      <c r="B34" s="443"/>
      <c r="C34" s="442"/>
      <c r="D34" s="442"/>
      <c r="E34" s="441" t="s">
        <v>43</v>
      </c>
      <c r="F34" s="456">
        <f>ROUND((SUM(BF99:BF523)),  2)</f>
        <v>0</v>
      </c>
      <c r="G34" s="442"/>
      <c r="H34" s="442"/>
      <c r="I34" s="457">
        <v>0.15</v>
      </c>
      <c r="J34" s="456">
        <f>ROUND(((SUM(BF99:BF523))*I34),  2)</f>
        <v>0</v>
      </c>
      <c r="K34" s="442"/>
      <c r="L34" s="444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</row>
    <row r="35" spans="1:31" s="445" customFormat="1" ht="14.45" hidden="1" customHeight="1" x14ac:dyDescent="0.2">
      <c r="A35" s="442"/>
      <c r="B35" s="443"/>
      <c r="C35" s="442"/>
      <c r="D35" s="442"/>
      <c r="E35" s="441" t="s">
        <v>44</v>
      </c>
      <c r="F35" s="456">
        <f>ROUND((SUM(BG99:BG523)),  2)</f>
        <v>0</v>
      </c>
      <c r="G35" s="442"/>
      <c r="H35" s="442"/>
      <c r="I35" s="457">
        <v>0.21</v>
      </c>
      <c r="J35" s="456">
        <f>0</f>
        <v>0</v>
      </c>
      <c r="K35" s="442"/>
      <c r="L35" s="444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</row>
    <row r="36" spans="1:31" s="445" customFormat="1" ht="14.45" hidden="1" customHeight="1" x14ac:dyDescent="0.2">
      <c r="A36" s="442"/>
      <c r="B36" s="443"/>
      <c r="C36" s="442"/>
      <c r="D36" s="442"/>
      <c r="E36" s="441" t="s">
        <v>45</v>
      </c>
      <c r="F36" s="456">
        <f>ROUND((SUM(BH99:BH523)),  2)</f>
        <v>0</v>
      </c>
      <c r="G36" s="442"/>
      <c r="H36" s="442"/>
      <c r="I36" s="457">
        <v>0.15</v>
      </c>
      <c r="J36" s="456">
        <f>0</f>
        <v>0</v>
      </c>
      <c r="K36" s="442"/>
      <c r="L36" s="444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</row>
    <row r="37" spans="1:31" s="445" customFormat="1" ht="14.45" hidden="1" customHeight="1" x14ac:dyDescent="0.2">
      <c r="A37" s="442"/>
      <c r="B37" s="443"/>
      <c r="C37" s="442"/>
      <c r="D37" s="442"/>
      <c r="E37" s="441" t="s">
        <v>46</v>
      </c>
      <c r="F37" s="456">
        <f>ROUND((SUM(BI99:BI523)),  2)</f>
        <v>0</v>
      </c>
      <c r="G37" s="442"/>
      <c r="H37" s="442"/>
      <c r="I37" s="457">
        <v>0</v>
      </c>
      <c r="J37" s="456">
        <f>0</f>
        <v>0</v>
      </c>
      <c r="K37" s="442"/>
      <c r="L37" s="444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</row>
    <row r="38" spans="1:31" s="445" customFormat="1" ht="6.95" customHeight="1" x14ac:dyDescent="0.2">
      <c r="A38" s="442"/>
      <c r="B38" s="443"/>
      <c r="C38" s="442"/>
      <c r="D38" s="442"/>
      <c r="E38" s="442"/>
      <c r="F38" s="442"/>
      <c r="G38" s="442"/>
      <c r="H38" s="442"/>
      <c r="I38" s="442"/>
      <c r="J38" s="442"/>
      <c r="K38" s="442"/>
      <c r="L38" s="444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</row>
    <row r="39" spans="1:31" s="445" customFormat="1" ht="25.35" customHeight="1" x14ac:dyDescent="0.2">
      <c r="A39" s="442"/>
      <c r="B39" s="443"/>
      <c r="C39" s="458"/>
      <c r="D39" s="459" t="s">
        <v>47</v>
      </c>
      <c r="E39" s="460"/>
      <c r="F39" s="460"/>
      <c r="G39" s="461" t="s">
        <v>48</v>
      </c>
      <c r="H39" s="462" t="s">
        <v>49</v>
      </c>
      <c r="I39" s="460"/>
      <c r="J39" s="463">
        <f>SUM(J30:J37)</f>
        <v>0</v>
      </c>
      <c r="K39" s="464"/>
      <c r="L39" s="444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</row>
    <row r="40" spans="1:31" s="445" customFormat="1" ht="14.45" customHeight="1" x14ac:dyDescent="0.2">
      <c r="A40" s="442"/>
      <c r="B40" s="465"/>
      <c r="C40" s="466"/>
      <c r="D40" s="466"/>
      <c r="E40" s="466"/>
      <c r="F40" s="466"/>
      <c r="G40" s="466"/>
      <c r="H40" s="466"/>
      <c r="I40" s="466"/>
      <c r="J40" s="466"/>
      <c r="K40" s="466"/>
      <c r="L40" s="444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</row>
    <row r="44" spans="1:31" s="445" customFormat="1" ht="6.95" customHeight="1" x14ac:dyDescent="0.2">
      <c r="A44" s="442"/>
      <c r="B44" s="467"/>
      <c r="C44" s="468"/>
      <c r="D44" s="468"/>
      <c r="E44" s="468"/>
      <c r="F44" s="468"/>
      <c r="G44" s="468"/>
      <c r="H44" s="468"/>
      <c r="I44" s="468"/>
      <c r="J44" s="468"/>
      <c r="K44" s="468"/>
      <c r="L44" s="444"/>
      <c r="S44" s="442"/>
      <c r="T44" s="442"/>
      <c r="U44" s="442"/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</row>
    <row r="45" spans="1:31" s="445" customFormat="1" ht="24.95" customHeight="1" x14ac:dyDescent="0.2">
      <c r="A45" s="442"/>
      <c r="B45" s="443"/>
      <c r="C45" s="439" t="s">
        <v>95</v>
      </c>
      <c r="D45" s="442"/>
      <c r="E45" s="442"/>
      <c r="F45" s="442"/>
      <c r="G45" s="442"/>
      <c r="H45" s="442"/>
      <c r="I45" s="442"/>
      <c r="J45" s="442"/>
      <c r="K45" s="442"/>
      <c r="L45" s="444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</row>
    <row r="46" spans="1:31" s="445" customFormat="1" ht="6.95" customHeight="1" x14ac:dyDescent="0.2">
      <c r="A46" s="442"/>
      <c r="B46" s="443"/>
      <c r="C46" s="442"/>
      <c r="D46" s="442"/>
      <c r="E46" s="442"/>
      <c r="F46" s="442"/>
      <c r="G46" s="442"/>
      <c r="H46" s="442"/>
      <c r="I46" s="442"/>
      <c r="J46" s="442"/>
      <c r="K46" s="442"/>
      <c r="L46" s="444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</row>
    <row r="47" spans="1:31" s="445" customFormat="1" ht="12" customHeight="1" x14ac:dyDescent="0.2">
      <c r="A47" s="442"/>
      <c r="B47" s="443"/>
      <c r="C47" s="441" t="s">
        <v>15</v>
      </c>
      <c r="D47" s="442"/>
      <c r="E47" s="442"/>
      <c r="F47" s="442"/>
      <c r="G47" s="442"/>
      <c r="H47" s="442"/>
      <c r="I47" s="442"/>
      <c r="J47" s="442"/>
      <c r="K47" s="442"/>
      <c r="L47" s="444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</row>
    <row r="48" spans="1:31" s="445" customFormat="1" ht="16.5" customHeight="1" x14ac:dyDescent="0.2">
      <c r="A48" s="442"/>
      <c r="B48" s="443"/>
      <c r="C48" s="442"/>
      <c r="D48" s="442"/>
      <c r="E48" s="618" t="str">
        <f>E7</f>
        <v>Ovesné Kladruby - vodojem, úpravna vody, vrtaná studna</v>
      </c>
      <c r="F48" s="619"/>
      <c r="G48" s="619"/>
      <c r="H48" s="619"/>
      <c r="I48" s="442"/>
      <c r="J48" s="442"/>
      <c r="K48" s="442"/>
      <c r="L48" s="444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</row>
    <row r="49" spans="1:47" s="445" customFormat="1" ht="12" customHeight="1" x14ac:dyDescent="0.2">
      <c r="A49" s="442"/>
      <c r="B49" s="443"/>
      <c r="C49" s="441" t="s">
        <v>93</v>
      </c>
      <c r="D49" s="442"/>
      <c r="E49" s="442"/>
      <c r="F49" s="442"/>
      <c r="G49" s="442"/>
      <c r="H49" s="442"/>
      <c r="I49" s="442"/>
      <c r="J49" s="442"/>
      <c r="K49" s="442"/>
      <c r="L49" s="444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</row>
    <row r="50" spans="1:47" s="445" customFormat="1" ht="16.5" customHeight="1" x14ac:dyDescent="0.2">
      <c r="A50" s="442"/>
      <c r="B50" s="443"/>
      <c r="C50" s="442"/>
      <c r="D50" s="442"/>
      <c r="E50" s="616" t="str">
        <f>E9</f>
        <v>SO-01 - Vodojem a vstupní komora s úpravnou vody</v>
      </c>
      <c r="F50" s="617"/>
      <c r="G50" s="617"/>
      <c r="H50" s="617"/>
      <c r="I50" s="442"/>
      <c r="J50" s="442"/>
      <c r="K50" s="442"/>
      <c r="L50" s="444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</row>
    <row r="51" spans="1:47" s="445" customFormat="1" ht="6.95" customHeight="1" x14ac:dyDescent="0.2">
      <c r="A51" s="442"/>
      <c r="B51" s="443"/>
      <c r="C51" s="442"/>
      <c r="D51" s="442"/>
      <c r="E51" s="442"/>
      <c r="F51" s="442"/>
      <c r="G51" s="442"/>
      <c r="H51" s="442"/>
      <c r="I51" s="442"/>
      <c r="J51" s="442"/>
      <c r="K51" s="442"/>
      <c r="L51" s="444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</row>
    <row r="52" spans="1:47" s="445" customFormat="1" ht="12" customHeight="1" x14ac:dyDescent="0.2">
      <c r="A52" s="442"/>
      <c r="B52" s="443"/>
      <c r="C52" s="441" t="s">
        <v>21</v>
      </c>
      <c r="D52" s="442"/>
      <c r="E52" s="442"/>
      <c r="F52" s="446" t="str">
        <f>F12</f>
        <v>Ovesné Kladruby</v>
      </c>
      <c r="G52" s="442"/>
      <c r="H52" s="442"/>
      <c r="I52" s="441" t="s">
        <v>23</v>
      </c>
      <c r="J52" s="469" t="str">
        <f>IF(J12="","",J12)</f>
        <v>11. 11. 2020</v>
      </c>
      <c r="K52" s="442"/>
      <c r="L52" s="444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</row>
    <row r="53" spans="1:47" s="445" customFormat="1" ht="6.95" customHeight="1" x14ac:dyDescent="0.2">
      <c r="A53" s="442"/>
      <c r="B53" s="443"/>
      <c r="C53" s="442"/>
      <c r="D53" s="442"/>
      <c r="E53" s="442"/>
      <c r="F53" s="442"/>
      <c r="G53" s="442"/>
      <c r="H53" s="442"/>
      <c r="I53" s="442"/>
      <c r="J53" s="442"/>
      <c r="K53" s="442"/>
      <c r="L53" s="444"/>
      <c r="S53" s="442"/>
      <c r="T53" s="442"/>
      <c r="U53" s="442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</row>
    <row r="54" spans="1:47" s="445" customFormat="1" ht="15.2" customHeight="1" x14ac:dyDescent="0.2">
      <c r="A54" s="442"/>
      <c r="B54" s="443"/>
      <c r="C54" s="441" t="s">
        <v>25</v>
      </c>
      <c r="D54" s="442"/>
      <c r="E54" s="442"/>
      <c r="F54" s="446" t="str">
        <f>E15</f>
        <v>Obec Ovesné Kladruby</v>
      </c>
      <c r="G54" s="442"/>
      <c r="H54" s="442"/>
      <c r="I54" s="441" t="s">
        <v>31</v>
      </c>
      <c r="J54" s="470" t="str">
        <f>E21</f>
        <v>AQ PROJEKT s.r.o.</v>
      </c>
      <c r="K54" s="442"/>
      <c r="L54" s="444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</row>
    <row r="55" spans="1:47" s="445" customFormat="1" ht="15.2" customHeight="1" x14ac:dyDescent="0.2">
      <c r="A55" s="442"/>
      <c r="B55" s="443"/>
      <c r="C55" s="441" t="s">
        <v>29</v>
      </c>
      <c r="D55" s="442"/>
      <c r="E55" s="442"/>
      <c r="F55" s="446" t="str">
        <f>IF(E18="","",E18)</f>
        <v>Vyplň údaj</v>
      </c>
      <c r="G55" s="442"/>
      <c r="H55" s="442"/>
      <c r="I55" s="441" t="s">
        <v>34</v>
      </c>
      <c r="J55" s="470" t="str">
        <f>E24</f>
        <v xml:space="preserve"> </v>
      </c>
      <c r="K55" s="442"/>
      <c r="L55" s="444"/>
      <c r="S55" s="442"/>
      <c r="T55" s="442"/>
      <c r="U55" s="442"/>
      <c r="V55" s="442"/>
      <c r="W55" s="442"/>
      <c r="X55" s="442"/>
      <c r="Y55" s="442"/>
      <c r="Z55" s="442"/>
      <c r="AA55" s="442"/>
      <c r="AB55" s="442"/>
      <c r="AC55" s="442"/>
      <c r="AD55" s="442"/>
      <c r="AE55" s="442"/>
    </row>
    <row r="56" spans="1:47" s="445" customFormat="1" ht="10.35" customHeight="1" x14ac:dyDescent="0.2">
      <c r="A56" s="442"/>
      <c r="B56" s="443"/>
      <c r="C56" s="442"/>
      <c r="D56" s="442"/>
      <c r="E56" s="442"/>
      <c r="F56" s="442"/>
      <c r="G56" s="442"/>
      <c r="H56" s="442"/>
      <c r="I56" s="442"/>
      <c r="J56" s="442"/>
      <c r="K56" s="442"/>
      <c r="L56" s="444"/>
      <c r="S56" s="442"/>
      <c r="T56" s="442"/>
      <c r="U56" s="442"/>
      <c r="V56" s="442"/>
      <c r="W56" s="442"/>
      <c r="X56" s="442"/>
      <c r="Y56" s="442"/>
      <c r="Z56" s="442"/>
      <c r="AA56" s="442"/>
      <c r="AB56" s="442"/>
      <c r="AC56" s="442"/>
      <c r="AD56" s="442"/>
      <c r="AE56" s="442"/>
    </row>
    <row r="57" spans="1:47" s="445" customFormat="1" ht="29.25" customHeight="1" x14ac:dyDescent="0.2">
      <c r="A57" s="442"/>
      <c r="B57" s="443"/>
      <c r="C57" s="471" t="s">
        <v>96</v>
      </c>
      <c r="D57" s="458"/>
      <c r="E57" s="458"/>
      <c r="F57" s="458"/>
      <c r="G57" s="458"/>
      <c r="H57" s="458"/>
      <c r="I57" s="458"/>
      <c r="J57" s="472" t="s">
        <v>97</v>
      </c>
      <c r="K57" s="458"/>
      <c r="L57" s="444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</row>
    <row r="58" spans="1:47" s="445" customFormat="1" ht="10.35" customHeight="1" x14ac:dyDescent="0.2">
      <c r="A58" s="442"/>
      <c r="B58" s="443"/>
      <c r="C58" s="442"/>
      <c r="D58" s="442"/>
      <c r="E58" s="442"/>
      <c r="F58" s="442"/>
      <c r="G58" s="442"/>
      <c r="H58" s="442"/>
      <c r="I58" s="442"/>
      <c r="J58" s="442"/>
      <c r="K58" s="442"/>
      <c r="L58" s="444"/>
      <c r="S58" s="44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2"/>
    </row>
    <row r="59" spans="1:47" s="445" customFormat="1" ht="22.9" customHeight="1" x14ac:dyDescent="0.2">
      <c r="A59" s="442"/>
      <c r="B59" s="443"/>
      <c r="C59" s="473" t="s">
        <v>69</v>
      </c>
      <c r="D59" s="442"/>
      <c r="E59" s="442"/>
      <c r="F59" s="442"/>
      <c r="G59" s="442"/>
      <c r="H59" s="442"/>
      <c r="I59" s="442"/>
      <c r="J59" s="453">
        <f>J99</f>
        <v>0</v>
      </c>
      <c r="K59" s="442"/>
      <c r="L59" s="444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U59" s="435" t="s">
        <v>98</v>
      </c>
    </row>
    <row r="60" spans="1:47" s="474" customFormat="1" ht="24.95" customHeight="1" x14ac:dyDescent="0.2">
      <c r="B60" s="475"/>
      <c r="D60" s="476" t="s">
        <v>99</v>
      </c>
      <c r="E60" s="477"/>
      <c r="F60" s="477"/>
      <c r="G60" s="477"/>
      <c r="H60" s="477"/>
      <c r="I60" s="477"/>
      <c r="J60" s="478">
        <f>J100</f>
        <v>0</v>
      </c>
      <c r="L60" s="475"/>
    </row>
    <row r="61" spans="1:47" s="479" customFormat="1" ht="19.899999999999999" customHeight="1" x14ac:dyDescent="0.2">
      <c r="B61" s="480"/>
      <c r="D61" s="481" t="s">
        <v>100</v>
      </c>
      <c r="E61" s="482"/>
      <c r="F61" s="482"/>
      <c r="G61" s="482"/>
      <c r="H61" s="482"/>
      <c r="I61" s="482"/>
      <c r="J61" s="483">
        <f>J101</f>
        <v>0</v>
      </c>
      <c r="L61" s="480"/>
    </row>
    <row r="62" spans="1:47" s="479" customFormat="1" ht="19.899999999999999" customHeight="1" x14ac:dyDescent="0.2">
      <c r="B62" s="480"/>
      <c r="D62" s="481" t="s">
        <v>101</v>
      </c>
      <c r="E62" s="482"/>
      <c r="F62" s="482"/>
      <c r="G62" s="482"/>
      <c r="H62" s="482"/>
      <c r="I62" s="482"/>
      <c r="J62" s="483">
        <f>J161</f>
        <v>0</v>
      </c>
      <c r="L62" s="480"/>
    </row>
    <row r="63" spans="1:47" s="479" customFormat="1" ht="19.899999999999999" customHeight="1" x14ac:dyDescent="0.2">
      <c r="B63" s="480"/>
      <c r="D63" s="481" t="s">
        <v>102</v>
      </c>
      <c r="E63" s="482"/>
      <c r="F63" s="482"/>
      <c r="G63" s="482"/>
      <c r="H63" s="482"/>
      <c r="I63" s="482"/>
      <c r="J63" s="483">
        <f>J199</f>
        <v>0</v>
      </c>
      <c r="L63" s="480"/>
    </row>
    <row r="64" spans="1:47" s="479" customFormat="1" ht="19.899999999999999" customHeight="1" x14ac:dyDescent="0.2">
      <c r="B64" s="480"/>
      <c r="D64" s="481" t="s">
        <v>103</v>
      </c>
      <c r="E64" s="482"/>
      <c r="F64" s="482"/>
      <c r="G64" s="482"/>
      <c r="H64" s="482"/>
      <c r="I64" s="482"/>
      <c r="J64" s="483">
        <f>J212</f>
        <v>0</v>
      </c>
      <c r="L64" s="480"/>
    </row>
    <row r="65" spans="1:31" s="479" customFormat="1" ht="19.899999999999999" customHeight="1" x14ac:dyDescent="0.2">
      <c r="B65" s="480"/>
      <c r="D65" s="481" t="s">
        <v>104</v>
      </c>
      <c r="E65" s="482"/>
      <c r="F65" s="482"/>
      <c r="G65" s="482"/>
      <c r="H65" s="482"/>
      <c r="I65" s="482"/>
      <c r="J65" s="483">
        <f>J263</f>
        <v>0</v>
      </c>
      <c r="L65" s="480"/>
    </row>
    <row r="66" spans="1:31" s="479" customFormat="1" ht="19.899999999999999" customHeight="1" x14ac:dyDescent="0.2">
      <c r="B66" s="480"/>
      <c r="D66" s="481" t="s">
        <v>105</v>
      </c>
      <c r="E66" s="482"/>
      <c r="F66" s="482"/>
      <c r="G66" s="482"/>
      <c r="H66" s="482"/>
      <c r="I66" s="482"/>
      <c r="J66" s="483">
        <f>J291</f>
        <v>0</v>
      </c>
      <c r="L66" s="480"/>
    </row>
    <row r="67" spans="1:31" s="479" customFormat="1" ht="19.899999999999999" customHeight="1" x14ac:dyDescent="0.2">
      <c r="B67" s="480"/>
      <c r="D67" s="481" t="s">
        <v>106</v>
      </c>
      <c r="E67" s="482"/>
      <c r="F67" s="482"/>
      <c r="G67" s="482"/>
      <c r="H67" s="482"/>
      <c r="I67" s="482"/>
      <c r="J67" s="483">
        <f>J301</f>
        <v>0</v>
      </c>
      <c r="L67" s="480"/>
    </row>
    <row r="68" spans="1:31" s="479" customFormat="1" ht="19.899999999999999" customHeight="1" x14ac:dyDescent="0.2">
      <c r="B68" s="480"/>
      <c r="D68" s="481" t="s">
        <v>107</v>
      </c>
      <c r="E68" s="482"/>
      <c r="F68" s="482"/>
      <c r="G68" s="482"/>
      <c r="H68" s="482"/>
      <c r="I68" s="482"/>
      <c r="J68" s="483">
        <f>J325</f>
        <v>0</v>
      </c>
      <c r="L68" s="480"/>
    </row>
    <row r="69" spans="1:31" s="474" customFormat="1" ht="24.95" customHeight="1" x14ac:dyDescent="0.2">
      <c r="B69" s="475"/>
      <c r="D69" s="476" t="s">
        <v>108</v>
      </c>
      <c r="E69" s="477"/>
      <c r="F69" s="477"/>
      <c r="G69" s="477"/>
      <c r="H69" s="477"/>
      <c r="I69" s="477"/>
      <c r="J69" s="478">
        <f>J328</f>
        <v>0</v>
      </c>
      <c r="L69" s="475"/>
    </row>
    <row r="70" spans="1:31" s="479" customFormat="1" ht="19.899999999999999" customHeight="1" x14ac:dyDescent="0.2">
      <c r="B70" s="480"/>
      <c r="D70" s="481" t="s">
        <v>109</v>
      </c>
      <c r="E70" s="482"/>
      <c r="F70" s="482"/>
      <c r="G70" s="482"/>
      <c r="H70" s="482"/>
      <c r="I70" s="482"/>
      <c r="J70" s="483">
        <f>J329</f>
        <v>0</v>
      </c>
      <c r="L70" s="480"/>
    </row>
    <row r="71" spans="1:31" s="479" customFormat="1" ht="19.899999999999999" customHeight="1" x14ac:dyDescent="0.2">
      <c r="B71" s="480"/>
      <c r="D71" s="481" t="s">
        <v>110</v>
      </c>
      <c r="E71" s="482"/>
      <c r="F71" s="482"/>
      <c r="G71" s="482"/>
      <c r="H71" s="482"/>
      <c r="I71" s="482"/>
      <c r="J71" s="483">
        <f>J353</f>
        <v>0</v>
      </c>
      <c r="L71" s="480"/>
    </row>
    <row r="72" spans="1:31" s="479" customFormat="1" ht="19.899999999999999" customHeight="1" x14ac:dyDescent="0.2">
      <c r="B72" s="480"/>
      <c r="D72" s="481" t="s">
        <v>111</v>
      </c>
      <c r="E72" s="482"/>
      <c r="F72" s="482"/>
      <c r="G72" s="482"/>
      <c r="H72" s="482"/>
      <c r="I72" s="482"/>
      <c r="J72" s="483">
        <f>J376</f>
        <v>0</v>
      </c>
      <c r="L72" s="480"/>
    </row>
    <row r="73" spans="1:31" s="479" customFormat="1" ht="19.899999999999999" customHeight="1" x14ac:dyDescent="0.2">
      <c r="B73" s="480"/>
      <c r="D73" s="481" t="s">
        <v>112</v>
      </c>
      <c r="E73" s="482"/>
      <c r="F73" s="482"/>
      <c r="G73" s="482"/>
      <c r="H73" s="482"/>
      <c r="I73" s="482"/>
      <c r="J73" s="483">
        <f>J411</f>
        <v>0</v>
      </c>
      <c r="L73" s="480"/>
    </row>
    <row r="74" spans="1:31" s="479" customFormat="1" ht="19.899999999999999" customHeight="1" x14ac:dyDescent="0.2">
      <c r="B74" s="480"/>
      <c r="D74" s="481" t="s">
        <v>113</v>
      </c>
      <c r="E74" s="482"/>
      <c r="F74" s="482"/>
      <c r="G74" s="482"/>
      <c r="H74" s="482"/>
      <c r="I74" s="482"/>
      <c r="J74" s="483">
        <f>J421</f>
        <v>0</v>
      </c>
      <c r="L74" s="480"/>
    </row>
    <row r="75" spans="1:31" s="479" customFormat="1" ht="19.899999999999999" customHeight="1" x14ac:dyDescent="0.2">
      <c r="B75" s="480"/>
      <c r="D75" s="481" t="s">
        <v>114</v>
      </c>
      <c r="E75" s="482"/>
      <c r="F75" s="482"/>
      <c r="G75" s="482"/>
      <c r="H75" s="482"/>
      <c r="I75" s="482"/>
      <c r="J75" s="483">
        <f>J450</f>
        <v>0</v>
      </c>
      <c r="L75" s="480"/>
    </row>
    <row r="76" spans="1:31" s="479" customFormat="1" ht="19.899999999999999" customHeight="1" x14ac:dyDescent="0.2">
      <c r="B76" s="480"/>
      <c r="D76" s="481" t="s">
        <v>115</v>
      </c>
      <c r="E76" s="482"/>
      <c r="F76" s="482"/>
      <c r="G76" s="482"/>
      <c r="H76" s="482"/>
      <c r="I76" s="482"/>
      <c r="J76" s="483">
        <f>J462</f>
        <v>0</v>
      </c>
      <c r="L76" s="480"/>
    </row>
    <row r="77" spans="1:31" s="479" customFormat="1" ht="19.899999999999999" customHeight="1" x14ac:dyDescent="0.2">
      <c r="B77" s="480"/>
      <c r="D77" s="481" t="s">
        <v>116</v>
      </c>
      <c r="E77" s="482"/>
      <c r="F77" s="482"/>
      <c r="G77" s="482"/>
      <c r="H77" s="482"/>
      <c r="I77" s="482"/>
      <c r="J77" s="483">
        <f>J495</f>
        <v>0</v>
      </c>
      <c r="L77" s="480"/>
    </row>
    <row r="78" spans="1:31" s="479" customFormat="1" ht="19.899999999999999" customHeight="1" x14ac:dyDescent="0.2">
      <c r="B78" s="480"/>
      <c r="D78" s="481" t="s">
        <v>117</v>
      </c>
      <c r="E78" s="482"/>
      <c r="F78" s="482"/>
      <c r="G78" s="482"/>
      <c r="H78" s="482"/>
      <c r="I78" s="482"/>
      <c r="J78" s="483">
        <f>J501</f>
        <v>0</v>
      </c>
      <c r="L78" s="480"/>
    </row>
    <row r="79" spans="1:31" s="479" customFormat="1" ht="19.899999999999999" customHeight="1" x14ac:dyDescent="0.2">
      <c r="B79" s="480"/>
      <c r="D79" s="481" t="s">
        <v>118</v>
      </c>
      <c r="E79" s="482"/>
      <c r="F79" s="482"/>
      <c r="G79" s="482"/>
      <c r="H79" s="482"/>
      <c r="I79" s="482"/>
      <c r="J79" s="483">
        <f>J516</f>
        <v>0</v>
      </c>
      <c r="L79" s="480"/>
    </row>
    <row r="80" spans="1:31" s="445" customFormat="1" ht="21.75" customHeight="1" x14ac:dyDescent="0.2">
      <c r="A80" s="442"/>
      <c r="B80" s="443"/>
      <c r="C80" s="442"/>
      <c r="D80" s="442"/>
      <c r="E80" s="442"/>
      <c r="F80" s="442"/>
      <c r="G80" s="442"/>
      <c r="H80" s="442"/>
      <c r="I80" s="442"/>
      <c r="J80" s="442"/>
      <c r="K80" s="442"/>
      <c r="L80" s="444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</row>
    <row r="81" spans="1:31" s="445" customFormat="1" ht="6.95" customHeight="1" x14ac:dyDescent="0.2">
      <c r="A81" s="442"/>
      <c r="B81" s="465"/>
      <c r="C81" s="466"/>
      <c r="D81" s="466"/>
      <c r="E81" s="466"/>
      <c r="F81" s="466"/>
      <c r="G81" s="466"/>
      <c r="H81" s="466"/>
      <c r="I81" s="466"/>
      <c r="J81" s="466"/>
      <c r="K81" s="466"/>
      <c r="L81" s="444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</row>
    <row r="85" spans="1:31" s="445" customFormat="1" ht="6.95" customHeight="1" x14ac:dyDescent="0.2">
      <c r="A85" s="442"/>
      <c r="B85" s="467"/>
      <c r="C85" s="468"/>
      <c r="D85" s="468"/>
      <c r="E85" s="468"/>
      <c r="F85" s="468"/>
      <c r="G85" s="468"/>
      <c r="H85" s="468"/>
      <c r="I85" s="468"/>
      <c r="J85" s="468"/>
      <c r="K85" s="468"/>
      <c r="L85" s="444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</row>
    <row r="86" spans="1:31" s="445" customFormat="1" ht="24.95" customHeight="1" x14ac:dyDescent="0.2">
      <c r="A86" s="442"/>
      <c r="B86" s="443"/>
      <c r="C86" s="439" t="s">
        <v>119</v>
      </c>
      <c r="D86" s="442"/>
      <c r="E86" s="442"/>
      <c r="F86" s="442"/>
      <c r="G86" s="442"/>
      <c r="H86" s="442"/>
      <c r="I86" s="442"/>
      <c r="J86" s="442"/>
      <c r="K86" s="442"/>
      <c r="L86" s="444"/>
      <c r="S86" s="442"/>
      <c r="T86" s="442"/>
      <c r="U86" s="442"/>
      <c r="V86" s="442"/>
      <c r="W86" s="442"/>
      <c r="X86" s="442"/>
      <c r="Y86" s="442"/>
      <c r="Z86" s="442"/>
      <c r="AA86" s="442"/>
      <c r="AB86" s="442"/>
      <c r="AC86" s="442"/>
      <c r="AD86" s="442"/>
      <c r="AE86" s="442"/>
    </row>
    <row r="87" spans="1:31" s="445" customFormat="1" ht="6.95" customHeight="1" x14ac:dyDescent="0.2">
      <c r="A87" s="442"/>
      <c r="B87" s="443"/>
      <c r="C87" s="442"/>
      <c r="D87" s="442"/>
      <c r="E87" s="442"/>
      <c r="F87" s="442"/>
      <c r="G87" s="442"/>
      <c r="H87" s="442"/>
      <c r="I87" s="442"/>
      <c r="J87" s="442"/>
      <c r="K87" s="442"/>
      <c r="L87" s="444"/>
      <c r="S87" s="442"/>
      <c r="T87" s="442"/>
      <c r="U87" s="442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</row>
    <row r="88" spans="1:31" s="445" customFormat="1" ht="12" customHeight="1" x14ac:dyDescent="0.2">
      <c r="A88" s="442"/>
      <c r="B88" s="443"/>
      <c r="C88" s="441" t="s">
        <v>15</v>
      </c>
      <c r="D88" s="442"/>
      <c r="E88" s="442"/>
      <c r="F88" s="442"/>
      <c r="G88" s="442"/>
      <c r="H88" s="442"/>
      <c r="I88" s="442"/>
      <c r="J88" s="442"/>
      <c r="K88" s="442"/>
      <c r="L88" s="444"/>
      <c r="S88" s="442"/>
      <c r="T88" s="442"/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</row>
    <row r="89" spans="1:31" s="445" customFormat="1" ht="16.5" customHeight="1" x14ac:dyDescent="0.2">
      <c r="A89" s="442"/>
      <c r="B89" s="443"/>
      <c r="C89" s="442"/>
      <c r="D89" s="442"/>
      <c r="E89" s="618" t="str">
        <f>E7</f>
        <v>Ovesné Kladruby - vodojem, úpravna vody, vrtaná studna</v>
      </c>
      <c r="F89" s="619"/>
      <c r="G89" s="619"/>
      <c r="H89" s="619"/>
      <c r="I89" s="442"/>
      <c r="J89" s="442"/>
      <c r="K89" s="442"/>
      <c r="L89" s="444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</row>
    <row r="90" spans="1:31" s="445" customFormat="1" ht="12" customHeight="1" x14ac:dyDescent="0.2">
      <c r="A90" s="442"/>
      <c r="B90" s="443"/>
      <c r="C90" s="441" t="s">
        <v>93</v>
      </c>
      <c r="D90" s="442"/>
      <c r="E90" s="442"/>
      <c r="F90" s="442"/>
      <c r="G90" s="442"/>
      <c r="H90" s="442"/>
      <c r="I90" s="442"/>
      <c r="J90" s="442"/>
      <c r="K90" s="442"/>
      <c r="L90" s="444"/>
      <c r="S90" s="442"/>
      <c r="T90" s="442"/>
      <c r="U90" s="442"/>
      <c r="V90" s="442"/>
      <c r="W90" s="442"/>
      <c r="X90" s="442"/>
      <c r="Y90" s="442"/>
      <c r="Z90" s="442"/>
      <c r="AA90" s="442"/>
      <c r="AB90" s="442"/>
      <c r="AC90" s="442"/>
      <c r="AD90" s="442"/>
      <c r="AE90" s="442"/>
    </row>
    <row r="91" spans="1:31" s="445" customFormat="1" ht="16.5" customHeight="1" x14ac:dyDescent="0.2">
      <c r="A91" s="442"/>
      <c r="B91" s="443"/>
      <c r="C91" s="442"/>
      <c r="D91" s="442"/>
      <c r="E91" s="616" t="str">
        <f>E9</f>
        <v>SO-01 - Vodojem a vstupní komora s úpravnou vody</v>
      </c>
      <c r="F91" s="617"/>
      <c r="G91" s="617"/>
      <c r="H91" s="617"/>
      <c r="I91" s="442"/>
      <c r="J91" s="442"/>
      <c r="K91" s="442"/>
      <c r="L91" s="444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</row>
    <row r="92" spans="1:31" s="445" customFormat="1" ht="6.95" customHeight="1" x14ac:dyDescent="0.2">
      <c r="A92" s="442"/>
      <c r="B92" s="443"/>
      <c r="C92" s="442"/>
      <c r="D92" s="442"/>
      <c r="E92" s="442"/>
      <c r="F92" s="442"/>
      <c r="G92" s="442"/>
      <c r="H92" s="442"/>
      <c r="I92" s="442"/>
      <c r="J92" s="442"/>
      <c r="K92" s="442"/>
      <c r="L92" s="444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</row>
    <row r="93" spans="1:31" s="445" customFormat="1" ht="12" customHeight="1" x14ac:dyDescent="0.2">
      <c r="A93" s="442"/>
      <c r="B93" s="443"/>
      <c r="C93" s="441" t="s">
        <v>21</v>
      </c>
      <c r="D93" s="442"/>
      <c r="E93" s="442"/>
      <c r="F93" s="446" t="str">
        <f>F12</f>
        <v>Ovesné Kladruby</v>
      </c>
      <c r="G93" s="442"/>
      <c r="H93" s="442"/>
      <c r="I93" s="441" t="s">
        <v>23</v>
      </c>
      <c r="J93" s="469" t="str">
        <f>IF(J12="","",J12)</f>
        <v>11. 11. 2020</v>
      </c>
      <c r="K93" s="442"/>
      <c r="L93" s="444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</row>
    <row r="94" spans="1:31" s="445" customFormat="1" ht="6.95" customHeight="1" x14ac:dyDescent="0.2">
      <c r="A94" s="442"/>
      <c r="B94" s="443"/>
      <c r="C94" s="442"/>
      <c r="D94" s="442"/>
      <c r="E94" s="442"/>
      <c r="F94" s="442"/>
      <c r="G94" s="442"/>
      <c r="H94" s="442"/>
      <c r="I94" s="442"/>
      <c r="J94" s="442"/>
      <c r="K94" s="442"/>
      <c r="L94" s="444"/>
      <c r="S94" s="442"/>
      <c r="T94" s="442"/>
      <c r="U94" s="442"/>
      <c r="V94" s="442"/>
      <c r="W94" s="442"/>
      <c r="X94" s="442"/>
      <c r="Y94" s="442"/>
      <c r="Z94" s="442"/>
      <c r="AA94" s="442"/>
      <c r="AB94" s="442"/>
      <c r="AC94" s="442"/>
      <c r="AD94" s="442"/>
      <c r="AE94" s="442"/>
    </row>
    <row r="95" spans="1:31" s="445" customFormat="1" ht="15.2" customHeight="1" x14ac:dyDescent="0.2">
      <c r="A95" s="442"/>
      <c r="B95" s="443"/>
      <c r="C95" s="441" t="s">
        <v>25</v>
      </c>
      <c r="D95" s="442"/>
      <c r="E95" s="442"/>
      <c r="F95" s="446" t="str">
        <f>E15</f>
        <v>Obec Ovesné Kladruby</v>
      </c>
      <c r="G95" s="442"/>
      <c r="H95" s="442"/>
      <c r="I95" s="441" t="s">
        <v>31</v>
      </c>
      <c r="J95" s="470" t="str">
        <f>E21</f>
        <v>AQ PROJEKT s.r.o.</v>
      </c>
      <c r="K95" s="442"/>
      <c r="L95" s="444"/>
      <c r="S95" s="442"/>
      <c r="T95" s="442"/>
      <c r="U95" s="442"/>
      <c r="V95" s="442"/>
      <c r="W95" s="442"/>
      <c r="X95" s="442"/>
      <c r="Y95" s="442"/>
      <c r="Z95" s="442"/>
      <c r="AA95" s="442"/>
      <c r="AB95" s="442"/>
      <c r="AC95" s="442"/>
      <c r="AD95" s="442"/>
      <c r="AE95" s="442"/>
    </row>
    <row r="96" spans="1:31" s="445" customFormat="1" ht="15.2" customHeight="1" x14ac:dyDescent="0.2">
      <c r="A96" s="442"/>
      <c r="B96" s="443"/>
      <c r="C96" s="441" t="s">
        <v>29</v>
      </c>
      <c r="D96" s="442"/>
      <c r="E96" s="442"/>
      <c r="F96" s="446" t="str">
        <f>IF(E18="","",E18)</f>
        <v>Vyplň údaj</v>
      </c>
      <c r="G96" s="442"/>
      <c r="H96" s="442"/>
      <c r="I96" s="441" t="s">
        <v>34</v>
      </c>
      <c r="J96" s="470" t="str">
        <f>E24</f>
        <v xml:space="preserve"> </v>
      </c>
      <c r="K96" s="442"/>
      <c r="L96" s="444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</row>
    <row r="97" spans="1:65" s="445" customFormat="1" ht="10.35" customHeight="1" x14ac:dyDescent="0.2">
      <c r="A97" s="442"/>
      <c r="B97" s="443"/>
      <c r="C97" s="442"/>
      <c r="D97" s="442"/>
      <c r="E97" s="442"/>
      <c r="F97" s="442"/>
      <c r="G97" s="442"/>
      <c r="H97" s="442"/>
      <c r="I97" s="442"/>
      <c r="J97" s="442"/>
      <c r="K97" s="442"/>
      <c r="L97" s="444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</row>
    <row r="98" spans="1:65" s="493" customFormat="1" ht="29.25" customHeight="1" x14ac:dyDescent="0.2">
      <c r="A98" s="484"/>
      <c r="B98" s="485"/>
      <c r="C98" s="486" t="s">
        <v>120</v>
      </c>
      <c r="D98" s="487" t="s">
        <v>56</v>
      </c>
      <c r="E98" s="487" t="s">
        <v>52</v>
      </c>
      <c r="F98" s="487" t="s">
        <v>53</v>
      </c>
      <c r="G98" s="487" t="s">
        <v>121</v>
      </c>
      <c r="H98" s="487" t="s">
        <v>122</v>
      </c>
      <c r="I98" s="487" t="s">
        <v>123</v>
      </c>
      <c r="J98" s="487" t="s">
        <v>97</v>
      </c>
      <c r="K98" s="488" t="s">
        <v>124</v>
      </c>
      <c r="L98" s="489"/>
      <c r="M98" s="490" t="s">
        <v>3</v>
      </c>
      <c r="N98" s="491" t="s">
        <v>41</v>
      </c>
      <c r="O98" s="491" t="s">
        <v>125</v>
      </c>
      <c r="P98" s="491" t="s">
        <v>126</v>
      </c>
      <c r="Q98" s="491" t="s">
        <v>127</v>
      </c>
      <c r="R98" s="491" t="s">
        <v>128</v>
      </c>
      <c r="S98" s="491" t="s">
        <v>129</v>
      </c>
      <c r="T98" s="492" t="s">
        <v>130</v>
      </c>
      <c r="U98" s="484"/>
      <c r="V98" s="484"/>
      <c r="W98" s="484"/>
      <c r="X98" s="484"/>
      <c r="Y98" s="484"/>
      <c r="Z98" s="484"/>
      <c r="AA98" s="484"/>
      <c r="AB98" s="484"/>
      <c r="AC98" s="484"/>
      <c r="AD98" s="484"/>
      <c r="AE98" s="484"/>
    </row>
    <row r="99" spans="1:65" s="445" customFormat="1" ht="22.9" customHeight="1" x14ac:dyDescent="0.25">
      <c r="A99" s="442"/>
      <c r="B99" s="443"/>
      <c r="C99" s="494" t="s">
        <v>131</v>
      </c>
      <c r="D99" s="442"/>
      <c r="E99" s="442"/>
      <c r="F99" s="442"/>
      <c r="G99" s="442"/>
      <c r="H99" s="442"/>
      <c r="I99" s="442"/>
      <c r="J99" s="495">
        <f>BK99</f>
        <v>0</v>
      </c>
      <c r="K99" s="442"/>
      <c r="L99" s="443"/>
      <c r="M99" s="496"/>
      <c r="N99" s="497"/>
      <c r="O99" s="451"/>
      <c r="P99" s="498">
        <f>P100+P328</f>
        <v>597.155756</v>
      </c>
      <c r="Q99" s="451"/>
      <c r="R99" s="498">
        <f>R100+R328</f>
        <v>54.159457230000001</v>
      </c>
      <c r="S99" s="451"/>
      <c r="T99" s="499">
        <f>T100+T328</f>
        <v>0</v>
      </c>
      <c r="U99" s="442"/>
      <c r="V99" s="442"/>
      <c r="W99" s="442"/>
      <c r="X99" s="442"/>
      <c r="Y99" s="442"/>
      <c r="Z99" s="442"/>
      <c r="AA99" s="442"/>
      <c r="AB99" s="442"/>
      <c r="AC99" s="442"/>
      <c r="AD99" s="442"/>
      <c r="AE99" s="442"/>
      <c r="AT99" s="435" t="s">
        <v>70</v>
      </c>
      <c r="AU99" s="435" t="s">
        <v>98</v>
      </c>
      <c r="BK99" s="500">
        <f>BK100+BK328</f>
        <v>0</v>
      </c>
    </row>
    <row r="100" spans="1:65" s="501" customFormat="1" ht="25.9" customHeight="1" x14ac:dyDescent="0.2">
      <c r="B100" s="502"/>
      <c r="D100" s="503" t="s">
        <v>70</v>
      </c>
      <c r="E100" s="504" t="s">
        <v>132</v>
      </c>
      <c r="F100" s="504" t="s">
        <v>133</v>
      </c>
      <c r="J100" s="505">
        <f>BK100</f>
        <v>0</v>
      </c>
      <c r="L100" s="502"/>
      <c r="M100" s="506"/>
      <c r="N100" s="507"/>
      <c r="O100" s="507"/>
      <c r="P100" s="508">
        <f>P101+P161+P199+P212+P263+P291+P301+P325</f>
        <v>477.88371799999999</v>
      </c>
      <c r="Q100" s="507"/>
      <c r="R100" s="508">
        <f>R101+R161+R199+R212+R263+R291+R301+R325</f>
        <v>51.226850499999998</v>
      </c>
      <c r="S100" s="507"/>
      <c r="T100" s="509">
        <f>T101+T161+T199+T212+T263+T291+T301+T325</f>
        <v>0</v>
      </c>
      <c r="AR100" s="503" t="s">
        <v>20</v>
      </c>
      <c r="AT100" s="510" t="s">
        <v>70</v>
      </c>
      <c r="AU100" s="510" t="s">
        <v>71</v>
      </c>
      <c r="AY100" s="503" t="s">
        <v>134</v>
      </c>
      <c r="BK100" s="511">
        <f>BK101+BK161+BK199+BK212+BK263+BK291+BK301+BK325</f>
        <v>0</v>
      </c>
    </row>
    <row r="101" spans="1:65" s="501" customFormat="1" ht="22.9" customHeight="1" x14ac:dyDescent="0.2">
      <c r="B101" s="502"/>
      <c r="D101" s="503" t="s">
        <v>70</v>
      </c>
      <c r="E101" s="512" t="s">
        <v>20</v>
      </c>
      <c r="F101" s="512" t="s">
        <v>135</v>
      </c>
      <c r="J101" s="513">
        <f>BK101</f>
        <v>0</v>
      </c>
      <c r="L101" s="502"/>
      <c r="M101" s="506"/>
      <c r="N101" s="507"/>
      <c r="O101" s="507"/>
      <c r="P101" s="508">
        <f>SUM(P102:P160)</f>
        <v>268.840125</v>
      </c>
      <c r="Q101" s="507"/>
      <c r="R101" s="508">
        <f>SUM(R102:R160)</f>
        <v>7.1999999999999998E-3</v>
      </c>
      <c r="S101" s="507"/>
      <c r="T101" s="509">
        <f>SUM(T102:T160)</f>
        <v>0</v>
      </c>
      <c r="AR101" s="503" t="s">
        <v>20</v>
      </c>
      <c r="AT101" s="510" t="s">
        <v>70</v>
      </c>
      <c r="AU101" s="510" t="s">
        <v>20</v>
      </c>
      <c r="AY101" s="503" t="s">
        <v>134</v>
      </c>
      <c r="BK101" s="511">
        <f>SUM(BK102:BK160)</f>
        <v>0</v>
      </c>
    </row>
    <row r="102" spans="1:65" s="445" customFormat="1" ht="16.5" customHeight="1" x14ac:dyDescent="0.2">
      <c r="A102" s="442"/>
      <c r="B102" s="443"/>
      <c r="C102" s="514" t="s">
        <v>20</v>
      </c>
      <c r="D102" s="514" t="s">
        <v>136</v>
      </c>
      <c r="E102" s="515" t="s">
        <v>137</v>
      </c>
      <c r="F102" s="516" t="s">
        <v>138</v>
      </c>
      <c r="G102" s="517" t="s">
        <v>139</v>
      </c>
      <c r="H102" s="518">
        <v>240</v>
      </c>
      <c r="I102" s="401"/>
      <c r="J102" s="519">
        <f>ROUND(I102*H102,2)</f>
        <v>0</v>
      </c>
      <c r="K102" s="516" t="s">
        <v>140</v>
      </c>
      <c r="L102" s="443"/>
      <c r="M102" s="520" t="s">
        <v>3</v>
      </c>
      <c r="N102" s="521" t="s">
        <v>42</v>
      </c>
      <c r="O102" s="522">
        <v>0.184</v>
      </c>
      <c r="P102" s="522">
        <f>O102*H102</f>
        <v>44.16</v>
      </c>
      <c r="Q102" s="522">
        <v>3.0000000000000001E-5</v>
      </c>
      <c r="R102" s="522">
        <f>Q102*H102</f>
        <v>7.1999999999999998E-3</v>
      </c>
      <c r="S102" s="522">
        <v>0</v>
      </c>
      <c r="T102" s="523">
        <f>S102*H102</f>
        <v>0</v>
      </c>
      <c r="U102" s="442"/>
      <c r="V102" s="442"/>
      <c r="W102" s="442"/>
      <c r="X102" s="442"/>
      <c r="Y102" s="442"/>
      <c r="Z102" s="442"/>
      <c r="AA102" s="442"/>
      <c r="AB102" s="442"/>
      <c r="AC102" s="442"/>
      <c r="AD102" s="442"/>
      <c r="AE102" s="442"/>
      <c r="AR102" s="524" t="s">
        <v>141</v>
      </c>
      <c r="AT102" s="524" t="s">
        <v>136</v>
      </c>
      <c r="AU102" s="524" t="s">
        <v>80</v>
      </c>
      <c r="AY102" s="435" t="s">
        <v>134</v>
      </c>
      <c r="BE102" s="525">
        <f>IF(N102="základní",J102,0)</f>
        <v>0</v>
      </c>
      <c r="BF102" s="525">
        <f>IF(N102="snížená",J102,0)</f>
        <v>0</v>
      </c>
      <c r="BG102" s="525">
        <f>IF(N102="zákl. přenesená",J102,0)</f>
        <v>0</v>
      </c>
      <c r="BH102" s="525">
        <f>IF(N102="sníž. přenesená",J102,0)</f>
        <v>0</v>
      </c>
      <c r="BI102" s="525">
        <f>IF(N102="nulová",J102,0)</f>
        <v>0</v>
      </c>
      <c r="BJ102" s="435" t="s">
        <v>20</v>
      </c>
      <c r="BK102" s="525">
        <f>ROUND(I102*H102,2)</f>
        <v>0</v>
      </c>
      <c r="BL102" s="435" t="s">
        <v>141</v>
      </c>
      <c r="BM102" s="524" t="s">
        <v>142</v>
      </c>
    </row>
    <row r="103" spans="1:65" s="445" customFormat="1" x14ac:dyDescent="0.2">
      <c r="A103" s="442"/>
      <c r="B103" s="443"/>
      <c r="C103" s="442"/>
      <c r="D103" s="526" t="s">
        <v>143</v>
      </c>
      <c r="E103" s="442"/>
      <c r="F103" s="527" t="s">
        <v>144</v>
      </c>
      <c r="G103" s="442"/>
      <c r="H103" s="442"/>
      <c r="I103" s="429"/>
      <c r="J103" s="442"/>
      <c r="K103" s="442"/>
      <c r="L103" s="443"/>
      <c r="M103" s="528"/>
      <c r="N103" s="529"/>
      <c r="O103" s="530"/>
      <c r="P103" s="530"/>
      <c r="Q103" s="530"/>
      <c r="R103" s="530"/>
      <c r="S103" s="530"/>
      <c r="T103" s="531"/>
      <c r="U103" s="442"/>
      <c r="V103" s="442"/>
      <c r="W103" s="442"/>
      <c r="X103" s="442"/>
      <c r="Y103" s="442"/>
      <c r="Z103" s="442"/>
      <c r="AA103" s="442"/>
      <c r="AB103" s="442"/>
      <c r="AC103" s="442"/>
      <c r="AD103" s="442"/>
      <c r="AE103" s="442"/>
      <c r="AT103" s="435" t="s">
        <v>143</v>
      </c>
      <c r="AU103" s="435" t="s">
        <v>80</v>
      </c>
    </row>
    <row r="104" spans="1:65" s="532" customFormat="1" x14ac:dyDescent="0.2">
      <c r="B104" s="533"/>
      <c r="D104" s="526" t="s">
        <v>145</v>
      </c>
      <c r="E104" s="534" t="s">
        <v>3</v>
      </c>
      <c r="F104" s="535" t="s">
        <v>146</v>
      </c>
      <c r="H104" s="536">
        <v>240</v>
      </c>
      <c r="I104" s="430"/>
      <c r="L104" s="533"/>
      <c r="M104" s="537"/>
      <c r="N104" s="538"/>
      <c r="O104" s="538"/>
      <c r="P104" s="538"/>
      <c r="Q104" s="538"/>
      <c r="R104" s="538"/>
      <c r="S104" s="538"/>
      <c r="T104" s="539"/>
      <c r="AT104" s="534" t="s">
        <v>145</v>
      </c>
      <c r="AU104" s="534" t="s">
        <v>80</v>
      </c>
      <c r="AV104" s="532" t="s">
        <v>80</v>
      </c>
      <c r="AW104" s="532" t="s">
        <v>33</v>
      </c>
      <c r="AX104" s="532" t="s">
        <v>20</v>
      </c>
      <c r="AY104" s="534" t="s">
        <v>134</v>
      </c>
    </row>
    <row r="105" spans="1:65" s="445" customFormat="1" ht="16.5" customHeight="1" x14ac:dyDescent="0.2">
      <c r="A105" s="442"/>
      <c r="B105" s="443"/>
      <c r="C105" s="514" t="s">
        <v>80</v>
      </c>
      <c r="D105" s="514" t="s">
        <v>136</v>
      </c>
      <c r="E105" s="515" t="s">
        <v>147</v>
      </c>
      <c r="F105" s="516" t="s">
        <v>148</v>
      </c>
      <c r="G105" s="517" t="s">
        <v>149</v>
      </c>
      <c r="H105" s="518">
        <v>30</v>
      </c>
      <c r="I105" s="401"/>
      <c r="J105" s="519">
        <f>ROUND(I105*H105,2)</f>
        <v>0</v>
      </c>
      <c r="K105" s="516" t="s">
        <v>140</v>
      </c>
      <c r="L105" s="443"/>
      <c r="M105" s="520" t="s">
        <v>3</v>
      </c>
      <c r="N105" s="521" t="s">
        <v>42</v>
      </c>
      <c r="O105" s="522">
        <v>0</v>
      </c>
      <c r="P105" s="522">
        <f>O105*H105</f>
        <v>0</v>
      </c>
      <c r="Q105" s="522">
        <v>0</v>
      </c>
      <c r="R105" s="522">
        <f>Q105*H105</f>
        <v>0</v>
      </c>
      <c r="S105" s="522">
        <v>0</v>
      </c>
      <c r="T105" s="523">
        <f>S105*H105</f>
        <v>0</v>
      </c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R105" s="524" t="s">
        <v>141</v>
      </c>
      <c r="AT105" s="524" t="s">
        <v>136</v>
      </c>
      <c r="AU105" s="524" t="s">
        <v>80</v>
      </c>
      <c r="AY105" s="435" t="s">
        <v>134</v>
      </c>
      <c r="BE105" s="525">
        <f>IF(N105="základní",J105,0)</f>
        <v>0</v>
      </c>
      <c r="BF105" s="525">
        <f>IF(N105="snížená",J105,0)</f>
        <v>0</v>
      </c>
      <c r="BG105" s="525">
        <f>IF(N105="zákl. přenesená",J105,0)</f>
        <v>0</v>
      </c>
      <c r="BH105" s="525">
        <f>IF(N105="sníž. přenesená",J105,0)</f>
        <v>0</v>
      </c>
      <c r="BI105" s="525">
        <f>IF(N105="nulová",J105,0)</f>
        <v>0</v>
      </c>
      <c r="BJ105" s="435" t="s">
        <v>20</v>
      </c>
      <c r="BK105" s="525">
        <f>ROUND(I105*H105,2)</f>
        <v>0</v>
      </c>
      <c r="BL105" s="435" t="s">
        <v>141</v>
      </c>
      <c r="BM105" s="524" t="s">
        <v>150</v>
      </c>
    </row>
    <row r="106" spans="1:65" s="445" customFormat="1" x14ac:dyDescent="0.2">
      <c r="A106" s="442"/>
      <c r="B106" s="443"/>
      <c r="C106" s="442"/>
      <c r="D106" s="526" t="s">
        <v>143</v>
      </c>
      <c r="E106" s="442"/>
      <c r="F106" s="527" t="s">
        <v>151</v>
      </c>
      <c r="G106" s="442"/>
      <c r="H106" s="442"/>
      <c r="I106" s="429"/>
      <c r="J106" s="442"/>
      <c r="K106" s="442"/>
      <c r="L106" s="443"/>
      <c r="M106" s="528"/>
      <c r="N106" s="529"/>
      <c r="O106" s="530"/>
      <c r="P106" s="530"/>
      <c r="Q106" s="530"/>
      <c r="R106" s="530"/>
      <c r="S106" s="530"/>
      <c r="T106" s="531"/>
      <c r="U106" s="442"/>
      <c r="V106" s="442"/>
      <c r="W106" s="442"/>
      <c r="X106" s="442"/>
      <c r="Y106" s="442"/>
      <c r="Z106" s="442"/>
      <c r="AA106" s="442"/>
      <c r="AB106" s="442"/>
      <c r="AC106" s="442"/>
      <c r="AD106" s="442"/>
      <c r="AE106" s="442"/>
      <c r="AT106" s="435" t="s">
        <v>143</v>
      </c>
      <c r="AU106" s="435" t="s">
        <v>80</v>
      </c>
    </row>
    <row r="107" spans="1:65" s="532" customFormat="1" x14ac:dyDescent="0.2">
      <c r="B107" s="533"/>
      <c r="D107" s="526" t="s">
        <v>145</v>
      </c>
      <c r="E107" s="534" t="s">
        <v>3</v>
      </c>
      <c r="F107" s="535" t="s">
        <v>152</v>
      </c>
      <c r="H107" s="536">
        <v>30</v>
      </c>
      <c r="I107" s="430"/>
      <c r="L107" s="533"/>
      <c r="M107" s="537"/>
      <c r="N107" s="538"/>
      <c r="O107" s="538"/>
      <c r="P107" s="538"/>
      <c r="Q107" s="538"/>
      <c r="R107" s="538"/>
      <c r="S107" s="538"/>
      <c r="T107" s="539"/>
      <c r="AT107" s="534" t="s">
        <v>145</v>
      </c>
      <c r="AU107" s="534" t="s">
        <v>80</v>
      </c>
      <c r="AV107" s="532" t="s">
        <v>80</v>
      </c>
      <c r="AW107" s="532" t="s">
        <v>33</v>
      </c>
      <c r="AX107" s="532" t="s">
        <v>20</v>
      </c>
      <c r="AY107" s="534" t="s">
        <v>134</v>
      </c>
    </row>
    <row r="108" spans="1:65" s="445" customFormat="1" ht="16.5" customHeight="1" x14ac:dyDescent="0.2">
      <c r="A108" s="442"/>
      <c r="B108" s="443"/>
      <c r="C108" s="514" t="s">
        <v>153</v>
      </c>
      <c r="D108" s="514" t="s">
        <v>136</v>
      </c>
      <c r="E108" s="515" t="s">
        <v>154</v>
      </c>
      <c r="F108" s="516" t="s">
        <v>155</v>
      </c>
      <c r="G108" s="517" t="s">
        <v>156</v>
      </c>
      <c r="H108" s="518">
        <v>125</v>
      </c>
      <c r="I108" s="401"/>
      <c r="J108" s="519">
        <f>ROUND(I108*H108,2)</f>
        <v>0</v>
      </c>
      <c r="K108" s="516" t="s">
        <v>140</v>
      </c>
      <c r="L108" s="443"/>
      <c r="M108" s="520" t="s">
        <v>3</v>
      </c>
      <c r="N108" s="521" t="s">
        <v>42</v>
      </c>
      <c r="O108" s="522">
        <v>0.29699999999999999</v>
      </c>
      <c r="P108" s="522">
        <f>O108*H108</f>
        <v>37.125</v>
      </c>
      <c r="Q108" s="522">
        <v>0</v>
      </c>
      <c r="R108" s="522">
        <f>Q108*H108</f>
        <v>0</v>
      </c>
      <c r="S108" s="522">
        <v>0</v>
      </c>
      <c r="T108" s="523">
        <f>S108*H108</f>
        <v>0</v>
      </c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R108" s="524" t="s">
        <v>141</v>
      </c>
      <c r="AT108" s="524" t="s">
        <v>136</v>
      </c>
      <c r="AU108" s="524" t="s">
        <v>80</v>
      </c>
      <c r="AY108" s="435" t="s">
        <v>134</v>
      </c>
      <c r="BE108" s="525">
        <f>IF(N108="základní",J108,0)</f>
        <v>0</v>
      </c>
      <c r="BF108" s="525">
        <f>IF(N108="snížená",J108,0)</f>
        <v>0</v>
      </c>
      <c r="BG108" s="525">
        <f>IF(N108="zákl. přenesená",J108,0)</f>
        <v>0</v>
      </c>
      <c r="BH108" s="525">
        <f>IF(N108="sníž. přenesená",J108,0)</f>
        <v>0</v>
      </c>
      <c r="BI108" s="525">
        <f>IF(N108="nulová",J108,0)</f>
        <v>0</v>
      </c>
      <c r="BJ108" s="435" t="s">
        <v>20</v>
      </c>
      <c r="BK108" s="525">
        <f>ROUND(I108*H108,2)</f>
        <v>0</v>
      </c>
      <c r="BL108" s="435" t="s">
        <v>141</v>
      </c>
      <c r="BM108" s="524" t="s">
        <v>157</v>
      </c>
    </row>
    <row r="109" spans="1:65" s="445" customFormat="1" ht="19.5" x14ac:dyDescent="0.2">
      <c r="A109" s="442"/>
      <c r="B109" s="443"/>
      <c r="C109" s="442"/>
      <c r="D109" s="526" t="s">
        <v>143</v>
      </c>
      <c r="E109" s="442"/>
      <c r="F109" s="527" t="s">
        <v>158</v>
      </c>
      <c r="G109" s="442"/>
      <c r="H109" s="442"/>
      <c r="I109" s="429"/>
      <c r="J109" s="442"/>
      <c r="K109" s="442"/>
      <c r="L109" s="443"/>
      <c r="M109" s="528"/>
      <c r="N109" s="529"/>
      <c r="O109" s="530"/>
      <c r="P109" s="530"/>
      <c r="Q109" s="530"/>
      <c r="R109" s="530"/>
      <c r="S109" s="530"/>
      <c r="T109" s="531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T109" s="435" t="s">
        <v>143</v>
      </c>
      <c r="AU109" s="435" t="s">
        <v>80</v>
      </c>
    </row>
    <row r="110" spans="1:65" s="540" customFormat="1" x14ac:dyDescent="0.2">
      <c r="B110" s="541"/>
      <c r="D110" s="526" t="s">
        <v>145</v>
      </c>
      <c r="E110" s="542" t="s">
        <v>3</v>
      </c>
      <c r="F110" s="543" t="s">
        <v>159</v>
      </c>
      <c r="H110" s="542" t="s">
        <v>3</v>
      </c>
      <c r="I110" s="431"/>
      <c r="L110" s="541"/>
      <c r="M110" s="544"/>
      <c r="N110" s="545"/>
      <c r="O110" s="545"/>
      <c r="P110" s="545"/>
      <c r="Q110" s="545"/>
      <c r="R110" s="545"/>
      <c r="S110" s="545"/>
      <c r="T110" s="546"/>
      <c r="AT110" s="542" t="s">
        <v>145</v>
      </c>
      <c r="AU110" s="542" t="s">
        <v>80</v>
      </c>
      <c r="AV110" s="540" t="s">
        <v>20</v>
      </c>
      <c r="AW110" s="540" t="s">
        <v>33</v>
      </c>
      <c r="AX110" s="540" t="s">
        <v>71</v>
      </c>
      <c r="AY110" s="542" t="s">
        <v>134</v>
      </c>
    </row>
    <row r="111" spans="1:65" s="532" customFormat="1" x14ac:dyDescent="0.2">
      <c r="B111" s="533"/>
      <c r="D111" s="526" t="s">
        <v>145</v>
      </c>
      <c r="E111" s="534" t="s">
        <v>3</v>
      </c>
      <c r="F111" s="535" t="s">
        <v>160</v>
      </c>
      <c r="H111" s="536">
        <v>250</v>
      </c>
      <c r="I111" s="430"/>
      <c r="L111" s="533"/>
      <c r="M111" s="537"/>
      <c r="N111" s="538"/>
      <c r="O111" s="538"/>
      <c r="P111" s="538"/>
      <c r="Q111" s="538"/>
      <c r="R111" s="538"/>
      <c r="S111" s="538"/>
      <c r="T111" s="539"/>
      <c r="AT111" s="534" t="s">
        <v>145</v>
      </c>
      <c r="AU111" s="534" t="s">
        <v>80</v>
      </c>
      <c r="AV111" s="532" t="s">
        <v>80</v>
      </c>
      <c r="AW111" s="532" t="s">
        <v>33</v>
      </c>
      <c r="AX111" s="532" t="s">
        <v>71</v>
      </c>
      <c r="AY111" s="534" t="s">
        <v>134</v>
      </c>
    </row>
    <row r="112" spans="1:65" s="547" customFormat="1" x14ac:dyDescent="0.2">
      <c r="B112" s="548"/>
      <c r="D112" s="526" t="s">
        <v>145</v>
      </c>
      <c r="E112" s="549" t="s">
        <v>3</v>
      </c>
      <c r="F112" s="550" t="s">
        <v>161</v>
      </c>
      <c r="H112" s="551">
        <v>250</v>
      </c>
      <c r="I112" s="432"/>
      <c r="L112" s="548"/>
      <c r="M112" s="552"/>
      <c r="N112" s="553"/>
      <c r="O112" s="553"/>
      <c r="P112" s="553"/>
      <c r="Q112" s="553"/>
      <c r="R112" s="553"/>
      <c r="S112" s="553"/>
      <c r="T112" s="554"/>
      <c r="AT112" s="549" t="s">
        <v>145</v>
      </c>
      <c r="AU112" s="549" t="s">
        <v>80</v>
      </c>
      <c r="AV112" s="547" t="s">
        <v>153</v>
      </c>
      <c r="AW112" s="547" t="s">
        <v>33</v>
      </c>
      <c r="AX112" s="547" t="s">
        <v>71</v>
      </c>
      <c r="AY112" s="549" t="s">
        <v>134</v>
      </c>
    </row>
    <row r="113" spans="1:65" s="532" customFormat="1" x14ac:dyDescent="0.2">
      <c r="B113" s="533"/>
      <c r="D113" s="526" t="s">
        <v>145</v>
      </c>
      <c r="E113" s="534" t="s">
        <v>3</v>
      </c>
      <c r="F113" s="535" t="s">
        <v>162</v>
      </c>
      <c r="H113" s="536">
        <v>-125</v>
      </c>
      <c r="I113" s="430"/>
      <c r="L113" s="533"/>
      <c r="M113" s="537"/>
      <c r="N113" s="538"/>
      <c r="O113" s="538"/>
      <c r="P113" s="538"/>
      <c r="Q113" s="538"/>
      <c r="R113" s="538"/>
      <c r="S113" s="538"/>
      <c r="T113" s="539"/>
      <c r="AT113" s="534" t="s">
        <v>145</v>
      </c>
      <c r="AU113" s="534" t="s">
        <v>80</v>
      </c>
      <c r="AV113" s="532" t="s">
        <v>80</v>
      </c>
      <c r="AW113" s="532" t="s">
        <v>33</v>
      </c>
      <c r="AX113" s="532" t="s">
        <v>71</v>
      </c>
      <c r="AY113" s="534" t="s">
        <v>134</v>
      </c>
    </row>
    <row r="114" spans="1:65" s="555" customFormat="1" x14ac:dyDescent="0.2">
      <c r="B114" s="556"/>
      <c r="D114" s="526" t="s">
        <v>145</v>
      </c>
      <c r="E114" s="557" t="s">
        <v>3</v>
      </c>
      <c r="F114" s="558" t="s">
        <v>163</v>
      </c>
      <c r="H114" s="559">
        <v>125</v>
      </c>
      <c r="I114" s="433"/>
      <c r="L114" s="556"/>
      <c r="M114" s="560"/>
      <c r="N114" s="561"/>
      <c r="O114" s="561"/>
      <c r="P114" s="561"/>
      <c r="Q114" s="561"/>
      <c r="R114" s="561"/>
      <c r="S114" s="561"/>
      <c r="T114" s="562"/>
      <c r="AT114" s="557" t="s">
        <v>145</v>
      </c>
      <c r="AU114" s="557" t="s">
        <v>80</v>
      </c>
      <c r="AV114" s="555" t="s">
        <v>141</v>
      </c>
      <c r="AW114" s="555" t="s">
        <v>33</v>
      </c>
      <c r="AX114" s="555" t="s">
        <v>20</v>
      </c>
      <c r="AY114" s="557" t="s">
        <v>134</v>
      </c>
    </row>
    <row r="115" spans="1:65" s="445" customFormat="1" ht="16.5" customHeight="1" x14ac:dyDescent="0.2">
      <c r="A115" s="442"/>
      <c r="B115" s="443"/>
      <c r="C115" s="514" t="s">
        <v>141</v>
      </c>
      <c r="D115" s="514" t="s">
        <v>136</v>
      </c>
      <c r="E115" s="515" t="s">
        <v>164</v>
      </c>
      <c r="F115" s="516" t="s">
        <v>165</v>
      </c>
      <c r="G115" s="517" t="s">
        <v>156</v>
      </c>
      <c r="H115" s="518">
        <v>125</v>
      </c>
      <c r="I115" s="401"/>
      <c r="J115" s="519">
        <f>ROUND(I115*H115,2)</f>
        <v>0</v>
      </c>
      <c r="K115" s="516" t="s">
        <v>140</v>
      </c>
      <c r="L115" s="443"/>
      <c r="M115" s="520" t="s">
        <v>3</v>
      </c>
      <c r="N115" s="521" t="s">
        <v>42</v>
      </c>
      <c r="O115" s="522">
        <v>0.42299999999999999</v>
      </c>
      <c r="P115" s="522">
        <f>O115*H115</f>
        <v>52.875</v>
      </c>
      <c r="Q115" s="522">
        <v>0</v>
      </c>
      <c r="R115" s="522">
        <f>Q115*H115</f>
        <v>0</v>
      </c>
      <c r="S115" s="522">
        <v>0</v>
      </c>
      <c r="T115" s="523">
        <f>S115*H115</f>
        <v>0</v>
      </c>
      <c r="U115" s="442"/>
      <c r="V115" s="442"/>
      <c r="W115" s="442"/>
      <c r="X115" s="442"/>
      <c r="Y115" s="442"/>
      <c r="Z115" s="442"/>
      <c r="AA115" s="442"/>
      <c r="AB115" s="442"/>
      <c r="AC115" s="442"/>
      <c r="AD115" s="442"/>
      <c r="AE115" s="442"/>
      <c r="AR115" s="524" t="s">
        <v>141</v>
      </c>
      <c r="AT115" s="524" t="s">
        <v>136</v>
      </c>
      <c r="AU115" s="524" t="s">
        <v>80</v>
      </c>
      <c r="AY115" s="435" t="s">
        <v>134</v>
      </c>
      <c r="BE115" s="525">
        <f>IF(N115="základní",J115,0)</f>
        <v>0</v>
      </c>
      <c r="BF115" s="525">
        <f>IF(N115="snížená",J115,0)</f>
        <v>0</v>
      </c>
      <c r="BG115" s="525">
        <f>IF(N115="zákl. přenesená",J115,0)</f>
        <v>0</v>
      </c>
      <c r="BH115" s="525">
        <f>IF(N115="sníž. přenesená",J115,0)</f>
        <v>0</v>
      </c>
      <c r="BI115" s="525">
        <f>IF(N115="nulová",J115,0)</f>
        <v>0</v>
      </c>
      <c r="BJ115" s="435" t="s">
        <v>20</v>
      </c>
      <c r="BK115" s="525">
        <f>ROUND(I115*H115,2)</f>
        <v>0</v>
      </c>
      <c r="BL115" s="435" t="s">
        <v>141</v>
      </c>
      <c r="BM115" s="524" t="s">
        <v>166</v>
      </c>
    </row>
    <row r="116" spans="1:65" s="445" customFormat="1" ht="19.5" x14ac:dyDescent="0.2">
      <c r="A116" s="442"/>
      <c r="B116" s="443"/>
      <c r="C116" s="442"/>
      <c r="D116" s="526" t="s">
        <v>143</v>
      </c>
      <c r="E116" s="442"/>
      <c r="F116" s="527" t="s">
        <v>167</v>
      </c>
      <c r="G116" s="442"/>
      <c r="H116" s="442"/>
      <c r="I116" s="429"/>
      <c r="J116" s="442"/>
      <c r="K116" s="442"/>
      <c r="L116" s="443"/>
      <c r="M116" s="528"/>
      <c r="N116" s="529"/>
      <c r="O116" s="530"/>
      <c r="P116" s="530"/>
      <c r="Q116" s="530"/>
      <c r="R116" s="530"/>
      <c r="S116" s="530"/>
      <c r="T116" s="531"/>
      <c r="U116" s="442"/>
      <c r="V116" s="442"/>
      <c r="W116" s="442"/>
      <c r="X116" s="442"/>
      <c r="Y116" s="442"/>
      <c r="Z116" s="442"/>
      <c r="AA116" s="442"/>
      <c r="AB116" s="442"/>
      <c r="AC116" s="442"/>
      <c r="AD116" s="442"/>
      <c r="AE116" s="442"/>
      <c r="AT116" s="435" t="s">
        <v>143</v>
      </c>
      <c r="AU116" s="435" t="s">
        <v>80</v>
      </c>
    </row>
    <row r="117" spans="1:65" s="540" customFormat="1" x14ac:dyDescent="0.2">
      <c r="B117" s="541"/>
      <c r="D117" s="526" t="s">
        <v>145</v>
      </c>
      <c r="E117" s="542" t="s">
        <v>3</v>
      </c>
      <c r="F117" s="543" t="s">
        <v>168</v>
      </c>
      <c r="H117" s="542" t="s">
        <v>3</v>
      </c>
      <c r="I117" s="431"/>
      <c r="L117" s="541"/>
      <c r="M117" s="544"/>
      <c r="N117" s="545"/>
      <c r="O117" s="545"/>
      <c r="P117" s="545"/>
      <c r="Q117" s="545"/>
      <c r="R117" s="545"/>
      <c r="S117" s="545"/>
      <c r="T117" s="546"/>
      <c r="AT117" s="542" t="s">
        <v>145</v>
      </c>
      <c r="AU117" s="542" t="s">
        <v>80</v>
      </c>
      <c r="AV117" s="540" t="s">
        <v>20</v>
      </c>
      <c r="AW117" s="540" t="s">
        <v>33</v>
      </c>
      <c r="AX117" s="540" t="s">
        <v>71</v>
      </c>
      <c r="AY117" s="542" t="s">
        <v>134</v>
      </c>
    </row>
    <row r="118" spans="1:65" s="532" customFormat="1" x14ac:dyDescent="0.2">
      <c r="B118" s="533"/>
      <c r="D118" s="526" t="s">
        <v>145</v>
      </c>
      <c r="E118" s="534" t="s">
        <v>3</v>
      </c>
      <c r="F118" s="535" t="s">
        <v>169</v>
      </c>
      <c r="H118" s="536">
        <v>125</v>
      </c>
      <c r="I118" s="430"/>
      <c r="L118" s="533"/>
      <c r="M118" s="537"/>
      <c r="N118" s="538"/>
      <c r="O118" s="538"/>
      <c r="P118" s="538"/>
      <c r="Q118" s="538"/>
      <c r="R118" s="538"/>
      <c r="S118" s="538"/>
      <c r="T118" s="539"/>
      <c r="AT118" s="534" t="s">
        <v>145</v>
      </c>
      <c r="AU118" s="534" t="s">
        <v>80</v>
      </c>
      <c r="AV118" s="532" t="s">
        <v>80</v>
      </c>
      <c r="AW118" s="532" t="s">
        <v>33</v>
      </c>
      <c r="AX118" s="532" t="s">
        <v>20</v>
      </c>
      <c r="AY118" s="534" t="s">
        <v>134</v>
      </c>
    </row>
    <row r="119" spans="1:65" s="445" customFormat="1" ht="16.5" customHeight="1" x14ac:dyDescent="0.2">
      <c r="A119" s="442"/>
      <c r="B119" s="443"/>
      <c r="C119" s="514" t="s">
        <v>170</v>
      </c>
      <c r="D119" s="514" t="s">
        <v>136</v>
      </c>
      <c r="E119" s="515" t="s">
        <v>171</v>
      </c>
      <c r="F119" s="516" t="s">
        <v>172</v>
      </c>
      <c r="G119" s="517" t="s">
        <v>156</v>
      </c>
      <c r="H119" s="518">
        <v>75</v>
      </c>
      <c r="I119" s="401"/>
      <c r="J119" s="519">
        <f>ROUND(I119*H119,2)</f>
        <v>0</v>
      </c>
      <c r="K119" s="516" t="s">
        <v>140</v>
      </c>
      <c r="L119" s="443"/>
      <c r="M119" s="520" t="s">
        <v>3</v>
      </c>
      <c r="N119" s="521" t="s">
        <v>42</v>
      </c>
      <c r="O119" s="522">
        <v>9.9000000000000005E-2</v>
      </c>
      <c r="P119" s="522">
        <f>O119*H119</f>
        <v>7.4250000000000007</v>
      </c>
      <c r="Q119" s="522">
        <v>0</v>
      </c>
      <c r="R119" s="522">
        <f>Q119*H119</f>
        <v>0</v>
      </c>
      <c r="S119" s="522">
        <v>0</v>
      </c>
      <c r="T119" s="523">
        <f>S119*H119</f>
        <v>0</v>
      </c>
      <c r="U119" s="442"/>
      <c r="V119" s="442"/>
      <c r="W119" s="442"/>
      <c r="X119" s="442"/>
      <c r="Y119" s="442"/>
      <c r="Z119" s="442"/>
      <c r="AA119" s="442"/>
      <c r="AB119" s="442"/>
      <c r="AC119" s="442"/>
      <c r="AD119" s="442"/>
      <c r="AE119" s="442"/>
      <c r="AR119" s="524" t="s">
        <v>141</v>
      </c>
      <c r="AT119" s="524" t="s">
        <v>136</v>
      </c>
      <c r="AU119" s="524" t="s">
        <v>80</v>
      </c>
      <c r="AY119" s="435" t="s">
        <v>134</v>
      </c>
      <c r="BE119" s="525">
        <f>IF(N119="základní",J119,0)</f>
        <v>0</v>
      </c>
      <c r="BF119" s="525">
        <f>IF(N119="snížená",J119,0)</f>
        <v>0</v>
      </c>
      <c r="BG119" s="525">
        <f>IF(N119="zákl. přenesená",J119,0)</f>
        <v>0</v>
      </c>
      <c r="BH119" s="525">
        <f>IF(N119="sníž. přenesená",J119,0)</f>
        <v>0</v>
      </c>
      <c r="BI119" s="525">
        <f>IF(N119="nulová",J119,0)</f>
        <v>0</v>
      </c>
      <c r="BJ119" s="435" t="s">
        <v>20</v>
      </c>
      <c r="BK119" s="525">
        <f>ROUND(I119*H119,2)</f>
        <v>0</v>
      </c>
      <c r="BL119" s="435" t="s">
        <v>141</v>
      </c>
      <c r="BM119" s="524" t="s">
        <v>173</v>
      </c>
    </row>
    <row r="120" spans="1:65" s="445" customFormat="1" ht="19.5" x14ac:dyDescent="0.2">
      <c r="A120" s="442"/>
      <c r="B120" s="443"/>
      <c r="C120" s="442"/>
      <c r="D120" s="526" t="s">
        <v>143</v>
      </c>
      <c r="E120" s="442"/>
      <c r="F120" s="527" t="s">
        <v>174</v>
      </c>
      <c r="G120" s="442"/>
      <c r="H120" s="442"/>
      <c r="I120" s="429"/>
      <c r="J120" s="442"/>
      <c r="K120" s="442"/>
      <c r="L120" s="443"/>
      <c r="M120" s="528"/>
      <c r="N120" s="529"/>
      <c r="O120" s="530"/>
      <c r="P120" s="530"/>
      <c r="Q120" s="530"/>
      <c r="R120" s="530"/>
      <c r="S120" s="530"/>
      <c r="T120" s="531"/>
      <c r="U120" s="442"/>
      <c r="V120" s="442"/>
      <c r="W120" s="442"/>
      <c r="X120" s="442"/>
      <c r="Y120" s="442"/>
      <c r="Z120" s="442"/>
      <c r="AA120" s="442"/>
      <c r="AB120" s="442"/>
      <c r="AC120" s="442"/>
      <c r="AD120" s="442"/>
      <c r="AE120" s="442"/>
      <c r="AT120" s="435" t="s">
        <v>143</v>
      </c>
      <c r="AU120" s="435" t="s">
        <v>80</v>
      </c>
    </row>
    <row r="121" spans="1:65" s="532" customFormat="1" x14ac:dyDescent="0.2">
      <c r="B121" s="533"/>
      <c r="D121" s="526" t="s">
        <v>145</v>
      </c>
      <c r="E121" s="534" t="s">
        <v>3</v>
      </c>
      <c r="F121" s="535" t="s">
        <v>175</v>
      </c>
      <c r="H121" s="536">
        <v>250</v>
      </c>
      <c r="I121" s="430"/>
      <c r="L121" s="533"/>
      <c r="M121" s="537"/>
      <c r="N121" s="538"/>
      <c r="O121" s="538"/>
      <c r="P121" s="538"/>
      <c r="Q121" s="538"/>
      <c r="R121" s="538"/>
      <c r="S121" s="538"/>
      <c r="T121" s="539"/>
      <c r="AT121" s="534" t="s">
        <v>145</v>
      </c>
      <c r="AU121" s="534" t="s">
        <v>80</v>
      </c>
      <c r="AV121" s="532" t="s">
        <v>80</v>
      </c>
      <c r="AW121" s="532" t="s">
        <v>33</v>
      </c>
      <c r="AX121" s="532" t="s">
        <v>71</v>
      </c>
      <c r="AY121" s="534" t="s">
        <v>134</v>
      </c>
    </row>
    <row r="122" spans="1:65" s="532" customFormat="1" x14ac:dyDescent="0.2">
      <c r="B122" s="533"/>
      <c r="D122" s="526" t="s">
        <v>145</v>
      </c>
      <c r="E122" s="534" t="s">
        <v>3</v>
      </c>
      <c r="F122" s="535" t="s">
        <v>176</v>
      </c>
      <c r="H122" s="536">
        <v>-145</v>
      </c>
      <c r="I122" s="430"/>
      <c r="L122" s="533"/>
      <c r="M122" s="537"/>
      <c r="N122" s="538"/>
      <c r="O122" s="538"/>
      <c r="P122" s="538"/>
      <c r="Q122" s="538"/>
      <c r="R122" s="538"/>
      <c r="S122" s="538"/>
      <c r="T122" s="539"/>
      <c r="AT122" s="534" t="s">
        <v>145</v>
      </c>
      <c r="AU122" s="534" t="s">
        <v>80</v>
      </c>
      <c r="AV122" s="532" t="s">
        <v>80</v>
      </c>
      <c r="AW122" s="532" t="s">
        <v>33</v>
      </c>
      <c r="AX122" s="532" t="s">
        <v>71</v>
      </c>
      <c r="AY122" s="534" t="s">
        <v>134</v>
      </c>
    </row>
    <row r="123" spans="1:65" s="532" customFormat="1" x14ac:dyDescent="0.2">
      <c r="B123" s="533"/>
      <c r="D123" s="526" t="s">
        <v>145</v>
      </c>
      <c r="E123" s="534" t="s">
        <v>3</v>
      </c>
      <c r="F123" s="535" t="s">
        <v>177</v>
      </c>
      <c r="H123" s="536">
        <v>-30</v>
      </c>
      <c r="I123" s="430"/>
      <c r="L123" s="533"/>
      <c r="M123" s="537"/>
      <c r="N123" s="538"/>
      <c r="O123" s="538"/>
      <c r="P123" s="538"/>
      <c r="Q123" s="538"/>
      <c r="R123" s="538"/>
      <c r="S123" s="538"/>
      <c r="T123" s="539"/>
      <c r="AT123" s="534" t="s">
        <v>145</v>
      </c>
      <c r="AU123" s="534" t="s">
        <v>80</v>
      </c>
      <c r="AV123" s="532" t="s">
        <v>80</v>
      </c>
      <c r="AW123" s="532" t="s">
        <v>33</v>
      </c>
      <c r="AX123" s="532" t="s">
        <v>71</v>
      </c>
      <c r="AY123" s="534" t="s">
        <v>134</v>
      </c>
    </row>
    <row r="124" spans="1:65" s="555" customFormat="1" x14ac:dyDescent="0.2">
      <c r="B124" s="556"/>
      <c r="D124" s="526" t="s">
        <v>145</v>
      </c>
      <c r="E124" s="557" t="s">
        <v>3</v>
      </c>
      <c r="F124" s="558" t="s">
        <v>163</v>
      </c>
      <c r="H124" s="559">
        <v>75</v>
      </c>
      <c r="I124" s="433"/>
      <c r="L124" s="556"/>
      <c r="M124" s="560"/>
      <c r="N124" s="561"/>
      <c r="O124" s="561"/>
      <c r="P124" s="561"/>
      <c r="Q124" s="561"/>
      <c r="R124" s="561"/>
      <c r="S124" s="561"/>
      <c r="T124" s="562"/>
      <c r="AT124" s="557" t="s">
        <v>145</v>
      </c>
      <c r="AU124" s="557" t="s">
        <v>80</v>
      </c>
      <c r="AV124" s="555" t="s">
        <v>141</v>
      </c>
      <c r="AW124" s="555" t="s">
        <v>33</v>
      </c>
      <c r="AX124" s="555" t="s">
        <v>20</v>
      </c>
      <c r="AY124" s="557" t="s">
        <v>134</v>
      </c>
    </row>
    <row r="125" spans="1:65" s="445" customFormat="1" ht="24" x14ac:dyDescent="0.2">
      <c r="A125" s="442"/>
      <c r="B125" s="443"/>
      <c r="C125" s="514" t="s">
        <v>178</v>
      </c>
      <c r="D125" s="514" t="s">
        <v>136</v>
      </c>
      <c r="E125" s="515" t="s">
        <v>179</v>
      </c>
      <c r="F125" s="516" t="s">
        <v>180</v>
      </c>
      <c r="G125" s="517" t="s">
        <v>156</v>
      </c>
      <c r="H125" s="518">
        <v>375</v>
      </c>
      <c r="I125" s="401"/>
      <c r="J125" s="519">
        <f>ROUND(I125*H125,2)</f>
        <v>0</v>
      </c>
      <c r="K125" s="516" t="s">
        <v>140</v>
      </c>
      <c r="L125" s="443"/>
      <c r="M125" s="520" t="s">
        <v>3</v>
      </c>
      <c r="N125" s="521" t="s">
        <v>42</v>
      </c>
      <c r="O125" s="522">
        <v>6.0000000000000001E-3</v>
      </c>
      <c r="P125" s="522">
        <f>O125*H125</f>
        <v>2.25</v>
      </c>
      <c r="Q125" s="522">
        <v>0</v>
      </c>
      <c r="R125" s="522">
        <f>Q125*H125</f>
        <v>0</v>
      </c>
      <c r="S125" s="522">
        <v>0</v>
      </c>
      <c r="T125" s="523">
        <f>S125*H125</f>
        <v>0</v>
      </c>
      <c r="U125" s="442"/>
      <c r="V125" s="442"/>
      <c r="W125" s="442"/>
      <c r="X125" s="442"/>
      <c r="Y125" s="442"/>
      <c r="Z125" s="442"/>
      <c r="AA125" s="442"/>
      <c r="AB125" s="442"/>
      <c r="AC125" s="442"/>
      <c r="AD125" s="442"/>
      <c r="AE125" s="442"/>
      <c r="AR125" s="524" t="s">
        <v>141</v>
      </c>
      <c r="AT125" s="524" t="s">
        <v>136</v>
      </c>
      <c r="AU125" s="524" t="s">
        <v>80</v>
      </c>
      <c r="AY125" s="435" t="s">
        <v>134</v>
      </c>
      <c r="BE125" s="525">
        <f>IF(N125="základní",J125,0)</f>
        <v>0</v>
      </c>
      <c r="BF125" s="525">
        <f>IF(N125="snížená",J125,0)</f>
        <v>0</v>
      </c>
      <c r="BG125" s="525">
        <f>IF(N125="zákl. přenesená",J125,0)</f>
        <v>0</v>
      </c>
      <c r="BH125" s="525">
        <f>IF(N125="sníž. přenesená",J125,0)</f>
        <v>0</v>
      </c>
      <c r="BI125" s="525">
        <f>IF(N125="nulová",J125,0)</f>
        <v>0</v>
      </c>
      <c r="BJ125" s="435" t="s">
        <v>20</v>
      </c>
      <c r="BK125" s="525">
        <f>ROUND(I125*H125,2)</f>
        <v>0</v>
      </c>
      <c r="BL125" s="435" t="s">
        <v>141</v>
      </c>
      <c r="BM125" s="524" t="s">
        <v>181</v>
      </c>
    </row>
    <row r="126" spans="1:65" s="445" customFormat="1" ht="29.25" x14ac:dyDescent="0.2">
      <c r="A126" s="442"/>
      <c r="B126" s="443"/>
      <c r="C126" s="442"/>
      <c r="D126" s="526" t="s">
        <v>143</v>
      </c>
      <c r="E126" s="442"/>
      <c r="F126" s="527" t="s">
        <v>182</v>
      </c>
      <c r="G126" s="442"/>
      <c r="H126" s="442"/>
      <c r="I126" s="429"/>
      <c r="J126" s="442"/>
      <c r="K126" s="442"/>
      <c r="L126" s="443"/>
      <c r="M126" s="528"/>
      <c r="N126" s="529"/>
      <c r="O126" s="530"/>
      <c r="P126" s="530"/>
      <c r="Q126" s="530"/>
      <c r="R126" s="530"/>
      <c r="S126" s="530"/>
      <c r="T126" s="531"/>
      <c r="U126" s="442"/>
      <c r="V126" s="442"/>
      <c r="W126" s="442"/>
      <c r="X126" s="442"/>
      <c r="Y126" s="442"/>
      <c r="Z126" s="442"/>
      <c r="AA126" s="442"/>
      <c r="AB126" s="442"/>
      <c r="AC126" s="442"/>
      <c r="AD126" s="442"/>
      <c r="AE126" s="442"/>
      <c r="AT126" s="435" t="s">
        <v>143</v>
      </c>
      <c r="AU126" s="435" t="s">
        <v>80</v>
      </c>
    </row>
    <row r="127" spans="1:65" s="532" customFormat="1" x14ac:dyDescent="0.2">
      <c r="B127" s="533"/>
      <c r="D127" s="526" t="s">
        <v>145</v>
      </c>
      <c r="E127" s="534" t="s">
        <v>3</v>
      </c>
      <c r="F127" s="535" t="s">
        <v>183</v>
      </c>
      <c r="H127" s="536">
        <v>375</v>
      </c>
      <c r="I127" s="430"/>
      <c r="L127" s="533"/>
      <c r="M127" s="537"/>
      <c r="N127" s="538"/>
      <c r="O127" s="538"/>
      <c r="P127" s="538"/>
      <c r="Q127" s="538"/>
      <c r="R127" s="538"/>
      <c r="S127" s="538"/>
      <c r="T127" s="539"/>
      <c r="AT127" s="534" t="s">
        <v>145</v>
      </c>
      <c r="AU127" s="534" t="s">
        <v>80</v>
      </c>
      <c r="AV127" s="532" t="s">
        <v>80</v>
      </c>
      <c r="AW127" s="532" t="s">
        <v>33</v>
      </c>
      <c r="AX127" s="532" t="s">
        <v>20</v>
      </c>
      <c r="AY127" s="534" t="s">
        <v>134</v>
      </c>
    </row>
    <row r="128" spans="1:65" s="445" customFormat="1" ht="16.5" customHeight="1" x14ac:dyDescent="0.2">
      <c r="A128" s="442"/>
      <c r="B128" s="443"/>
      <c r="C128" s="514" t="s">
        <v>184</v>
      </c>
      <c r="D128" s="514" t="s">
        <v>136</v>
      </c>
      <c r="E128" s="515" t="s">
        <v>185</v>
      </c>
      <c r="F128" s="516" t="s">
        <v>186</v>
      </c>
      <c r="G128" s="517" t="s">
        <v>156</v>
      </c>
      <c r="H128" s="518">
        <v>75</v>
      </c>
      <c r="I128" s="401"/>
      <c r="J128" s="519">
        <f>ROUND(I128*H128,2)</f>
        <v>0</v>
      </c>
      <c r="K128" s="516" t="s">
        <v>140</v>
      </c>
      <c r="L128" s="443"/>
      <c r="M128" s="520" t="s">
        <v>3</v>
      </c>
      <c r="N128" s="521" t="s">
        <v>42</v>
      </c>
      <c r="O128" s="522">
        <v>9.6000000000000002E-2</v>
      </c>
      <c r="P128" s="522">
        <f>O128*H128</f>
        <v>7.2</v>
      </c>
      <c r="Q128" s="522">
        <v>0</v>
      </c>
      <c r="R128" s="522">
        <f>Q128*H128</f>
        <v>0</v>
      </c>
      <c r="S128" s="522">
        <v>0</v>
      </c>
      <c r="T128" s="523">
        <f>S128*H128</f>
        <v>0</v>
      </c>
      <c r="U128" s="442"/>
      <c r="V128" s="442"/>
      <c r="W128" s="442"/>
      <c r="X128" s="442"/>
      <c r="Y128" s="442"/>
      <c r="Z128" s="442"/>
      <c r="AA128" s="442"/>
      <c r="AB128" s="442"/>
      <c r="AC128" s="442"/>
      <c r="AD128" s="442"/>
      <c r="AE128" s="442"/>
      <c r="AR128" s="524" t="s">
        <v>141</v>
      </c>
      <c r="AT128" s="524" t="s">
        <v>136</v>
      </c>
      <c r="AU128" s="524" t="s">
        <v>80</v>
      </c>
      <c r="AY128" s="435" t="s">
        <v>134</v>
      </c>
      <c r="BE128" s="525">
        <f>IF(N128="základní",J128,0)</f>
        <v>0</v>
      </c>
      <c r="BF128" s="525">
        <f>IF(N128="snížená",J128,0)</f>
        <v>0</v>
      </c>
      <c r="BG128" s="525">
        <f>IF(N128="zákl. přenesená",J128,0)</f>
        <v>0</v>
      </c>
      <c r="BH128" s="525">
        <f>IF(N128="sníž. přenesená",J128,0)</f>
        <v>0</v>
      </c>
      <c r="BI128" s="525">
        <f>IF(N128="nulová",J128,0)</f>
        <v>0</v>
      </c>
      <c r="BJ128" s="435" t="s">
        <v>20</v>
      </c>
      <c r="BK128" s="525">
        <f>ROUND(I128*H128,2)</f>
        <v>0</v>
      </c>
      <c r="BL128" s="435" t="s">
        <v>141</v>
      </c>
      <c r="BM128" s="524" t="s">
        <v>187</v>
      </c>
    </row>
    <row r="129" spans="1:65" s="445" customFormat="1" ht="19.5" x14ac:dyDescent="0.2">
      <c r="A129" s="442"/>
      <c r="B129" s="443"/>
      <c r="C129" s="442"/>
      <c r="D129" s="526" t="s">
        <v>143</v>
      </c>
      <c r="E129" s="442"/>
      <c r="F129" s="527" t="s">
        <v>188</v>
      </c>
      <c r="G129" s="442"/>
      <c r="H129" s="442"/>
      <c r="I129" s="429"/>
      <c r="J129" s="442"/>
      <c r="K129" s="442"/>
      <c r="L129" s="443"/>
      <c r="M129" s="528"/>
      <c r="N129" s="529"/>
      <c r="O129" s="530"/>
      <c r="P129" s="530"/>
      <c r="Q129" s="530"/>
      <c r="R129" s="530"/>
      <c r="S129" s="530"/>
      <c r="T129" s="531"/>
      <c r="U129" s="442"/>
      <c r="V129" s="442"/>
      <c r="W129" s="442"/>
      <c r="X129" s="442"/>
      <c r="Y129" s="442"/>
      <c r="Z129" s="442"/>
      <c r="AA129" s="442"/>
      <c r="AB129" s="442"/>
      <c r="AC129" s="442"/>
      <c r="AD129" s="442"/>
      <c r="AE129" s="442"/>
      <c r="AT129" s="435" t="s">
        <v>143</v>
      </c>
      <c r="AU129" s="435" t="s">
        <v>80</v>
      </c>
    </row>
    <row r="130" spans="1:65" s="532" customFormat="1" x14ac:dyDescent="0.2">
      <c r="B130" s="533"/>
      <c r="D130" s="526" t="s">
        <v>145</v>
      </c>
      <c r="E130" s="534" t="s">
        <v>3</v>
      </c>
      <c r="F130" s="535" t="s">
        <v>189</v>
      </c>
      <c r="H130" s="536">
        <v>75</v>
      </c>
      <c r="I130" s="430"/>
      <c r="L130" s="533"/>
      <c r="M130" s="537"/>
      <c r="N130" s="538"/>
      <c r="O130" s="538"/>
      <c r="P130" s="538"/>
      <c r="Q130" s="538"/>
      <c r="R130" s="538"/>
      <c r="S130" s="538"/>
      <c r="T130" s="539"/>
      <c r="AT130" s="534" t="s">
        <v>145</v>
      </c>
      <c r="AU130" s="534" t="s">
        <v>80</v>
      </c>
      <c r="AV130" s="532" t="s">
        <v>80</v>
      </c>
      <c r="AW130" s="532" t="s">
        <v>33</v>
      </c>
      <c r="AX130" s="532" t="s">
        <v>20</v>
      </c>
      <c r="AY130" s="534" t="s">
        <v>134</v>
      </c>
    </row>
    <row r="131" spans="1:65" s="445" customFormat="1" ht="16.5" customHeight="1" x14ac:dyDescent="0.2">
      <c r="A131" s="442"/>
      <c r="B131" s="443"/>
      <c r="C131" s="514" t="s">
        <v>190</v>
      </c>
      <c r="D131" s="514" t="s">
        <v>136</v>
      </c>
      <c r="E131" s="515" t="s">
        <v>191</v>
      </c>
      <c r="F131" s="516" t="s">
        <v>192</v>
      </c>
      <c r="G131" s="517" t="s">
        <v>156</v>
      </c>
      <c r="H131" s="518">
        <v>75</v>
      </c>
      <c r="I131" s="401"/>
      <c r="J131" s="519">
        <f>ROUND(I131*H131,2)</f>
        <v>0</v>
      </c>
      <c r="K131" s="516" t="s">
        <v>140</v>
      </c>
      <c r="L131" s="443"/>
      <c r="M131" s="520" t="s">
        <v>3</v>
      </c>
      <c r="N131" s="521" t="s">
        <v>42</v>
      </c>
      <c r="O131" s="522">
        <v>8.9999999999999993E-3</v>
      </c>
      <c r="P131" s="522">
        <f>O131*H131</f>
        <v>0.67499999999999993</v>
      </c>
      <c r="Q131" s="522">
        <v>0</v>
      </c>
      <c r="R131" s="522">
        <f>Q131*H131</f>
        <v>0</v>
      </c>
      <c r="S131" s="522">
        <v>0</v>
      </c>
      <c r="T131" s="523">
        <f>S131*H131</f>
        <v>0</v>
      </c>
      <c r="U131" s="442"/>
      <c r="V131" s="442"/>
      <c r="W131" s="442"/>
      <c r="X131" s="442"/>
      <c r="Y131" s="442"/>
      <c r="Z131" s="442"/>
      <c r="AA131" s="442"/>
      <c r="AB131" s="442"/>
      <c r="AC131" s="442"/>
      <c r="AD131" s="442"/>
      <c r="AE131" s="442"/>
      <c r="AR131" s="524" t="s">
        <v>141</v>
      </c>
      <c r="AT131" s="524" t="s">
        <v>136</v>
      </c>
      <c r="AU131" s="524" t="s">
        <v>80</v>
      </c>
      <c r="AY131" s="435" t="s">
        <v>134</v>
      </c>
      <c r="BE131" s="525">
        <f>IF(N131="základní",J131,0)</f>
        <v>0</v>
      </c>
      <c r="BF131" s="525">
        <f>IF(N131="snížená",J131,0)</f>
        <v>0</v>
      </c>
      <c r="BG131" s="525">
        <f>IF(N131="zákl. přenesená",J131,0)</f>
        <v>0</v>
      </c>
      <c r="BH131" s="525">
        <f>IF(N131="sníž. přenesená",J131,0)</f>
        <v>0</v>
      </c>
      <c r="BI131" s="525">
        <f>IF(N131="nulová",J131,0)</f>
        <v>0</v>
      </c>
      <c r="BJ131" s="435" t="s">
        <v>20</v>
      </c>
      <c r="BK131" s="525">
        <f>ROUND(I131*H131,2)</f>
        <v>0</v>
      </c>
      <c r="BL131" s="435" t="s">
        <v>141</v>
      </c>
      <c r="BM131" s="524" t="s">
        <v>193</v>
      </c>
    </row>
    <row r="132" spans="1:65" s="445" customFormat="1" x14ac:dyDescent="0.2">
      <c r="A132" s="442"/>
      <c r="B132" s="443"/>
      <c r="C132" s="442"/>
      <c r="D132" s="526" t="s">
        <v>143</v>
      </c>
      <c r="E132" s="442"/>
      <c r="F132" s="527" t="s">
        <v>194</v>
      </c>
      <c r="G132" s="442"/>
      <c r="H132" s="442"/>
      <c r="I132" s="429"/>
      <c r="J132" s="442"/>
      <c r="K132" s="442"/>
      <c r="L132" s="443"/>
      <c r="M132" s="528"/>
      <c r="N132" s="529"/>
      <c r="O132" s="530"/>
      <c r="P132" s="530"/>
      <c r="Q132" s="530"/>
      <c r="R132" s="530"/>
      <c r="S132" s="530"/>
      <c r="T132" s="531"/>
      <c r="U132" s="442"/>
      <c r="V132" s="442"/>
      <c r="W132" s="442"/>
      <c r="X132" s="442"/>
      <c r="Y132" s="442"/>
      <c r="Z132" s="442"/>
      <c r="AA132" s="442"/>
      <c r="AB132" s="442"/>
      <c r="AC132" s="442"/>
      <c r="AD132" s="442"/>
      <c r="AE132" s="442"/>
      <c r="AT132" s="435" t="s">
        <v>143</v>
      </c>
      <c r="AU132" s="435" t="s">
        <v>80</v>
      </c>
    </row>
    <row r="133" spans="1:65" s="532" customFormat="1" x14ac:dyDescent="0.2">
      <c r="B133" s="533"/>
      <c r="D133" s="526" t="s">
        <v>145</v>
      </c>
      <c r="E133" s="534" t="s">
        <v>3</v>
      </c>
      <c r="F133" s="535" t="s">
        <v>195</v>
      </c>
      <c r="H133" s="536">
        <v>75</v>
      </c>
      <c r="I133" s="430"/>
      <c r="L133" s="533"/>
      <c r="M133" s="537"/>
      <c r="N133" s="538"/>
      <c r="O133" s="538"/>
      <c r="P133" s="538"/>
      <c r="Q133" s="538"/>
      <c r="R133" s="538"/>
      <c r="S133" s="538"/>
      <c r="T133" s="539"/>
      <c r="AT133" s="534" t="s">
        <v>145</v>
      </c>
      <c r="AU133" s="534" t="s">
        <v>80</v>
      </c>
      <c r="AV133" s="532" t="s">
        <v>80</v>
      </c>
      <c r="AW133" s="532" t="s">
        <v>33</v>
      </c>
      <c r="AX133" s="532" t="s">
        <v>20</v>
      </c>
      <c r="AY133" s="534" t="s">
        <v>134</v>
      </c>
    </row>
    <row r="134" spans="1:65" s="445" customFormat="1" ht="16.5" customHeight="1" x14ac:dyDescent="0.2">
      <c r="A134" s="442"/>
      <c r="B134" s="443"/>
      <c r="C134" s="514" t="s">
        <v>196</v>
      </c>
      <c r="D134" s="514" t="s">
        <v>136</v>
      </c>
      <c r="E134" s="515" t="s">
        <v>197</v>
      </c>
      <c r="F134" s="516" t="s">
        <v>198</v>
      </c>
      <c r="G134" s="517" t="s">
        <v>199</v>
      </c>
      <c r="H134" s="518">
        <v>150</v>
      </c>
      <c r="I134" s="401"/>
      <c r="J134" s="519">
        <f>ROUND(I134*H134,2)</f>
        <v>0</v>
      </c>
      <c r="K134" s="516" t="s">
        <v>140</v>
      </c>
      <c r="L134" s="443"/>
      <c r="M134" s="520" t="s">
        <v>3</v>
      </c>
      <c r="N134" s="521" t="s">
        <v>42</v>
      </c>
      <c r="O134" s="522">
        <v>0</v>
      </c>
      <c r="P134" s="522">
        <f>O134*H134</f>
        <v>0</v>
      </c>
      <c r="Q134" s="522">
        <v>0</v>
      </c>
      <c r="R134" s="522">
        <f>Q134*H134</f>
        <v>0</v>
      </c>
      <c r="S134" s="522">
        <v>0</v>
      </c>
      <c r="T134" s="523">
        <f>S134*H134</f>
        <v>0</v>
      </c>
      <c r="U134" s="442"/>
      <c r="V134" s="442"/>
      <c r="W134" s="442"/>
      <c r="X134" s="442"/>
      <c r="Y134" s="442"/>
      <c r="Z134" s="442"/>
      <c r="AA134" s="442"/>
      <c r="AB134" s="442"/>
      <c r="AC134" s="442"/>
      <c r="AD134" s="442"/>
      <c r="AE134" s="442"/>
      <c r="AR134" s="524" t="s">
        <v>141</v>
      </c>
      <c r="AT134" s="524" t="s">
        <v>136</v>
      </c>
      <c r="AU134" s="524" t="s">
        <v>80</v>
      </c>
      <c r="AY134" s="435" t="s">
        <v>134</v>
      </c>
      <c r="BE134" s="525">
        <f>IF(N134="základní",J134,0)</f>
        <v>0</v>
      </c>
      <c r="BF134" s="525">
        <f>IF(N134="snížená",J134,0)</f>
        <v>0</v>
      </c>
      <c r="BG134" s="525">
        <f>IF(N134="zákl. přenesená",J134,0)</f>
        <v>0</v>
      </c>
      <c r="BH134" s="525">
        <f>IF(N134="sníž. přenesená",J134,0)</f>
        <v>0</v>
      </c>
      <c r="BI134" s="525">
        <f>IF(N134="nulová",J134,0)</f>
        <v>0</v>
      </c>
      <c r="BJ134" s="435" t="s">
        <v>20</v>
      </c>
      <c r="BK134" s="525">
        <f>ROUND(I134*H134,2)</f>
        <v>0</v>
      </c>
      <c r="BL134" s="435" t="s">
        <v>141</v>
      </c>
      <c r="BM134" s="524" t="s">
        <v>200</v>
      </c>
    </row>
    <row r="135" spans="1:65" s="445" customFormat="1" ht="19.5" x14ac:dyDescent="0.2">
      <c r="A135" s="442"/>
      <c r="B135" s="443"/>
      <c r="C135" s="442"/>
      <c r="D135" s="526" t="s">
        <v>143</v>
      </c>
      <c r="E135" s="442"/>
      <c r="F135" s="527" t="s">
        <v>201</v>
      </c>
      <c r="G135" s="442"/>
      <c r="H135" s="442"/>
      <c r="I135" s="429"/>
      <c r="J135" s="442"/>
      <c r="K135" s="442"/>
      <c r="L135" s="443"/>
      <c r="M135" s="528"/>
      <c r="N135" s="529"/>
      <c r="O135" s="530"/>
      <c r="P135" s="530"/>
      <c r="Q135" s="530"/>
      <c r="R135" s="530"/>
      <c r="S135" s="530"/>
      <c r="T135" s="531"/>
      <c r="U135" s="442"/>
      <c r="V135" s="442"/>
      <c r="W135" s="442"/>
      <c r="X135" s="442"/>
      <c r="Y135" s="442"/>
      <c r="Z135" s="442"/>
      <c r="AA135" s="442"/>
      <c r="AB135" s="442"/>
      <c r="AC135" s="442"/>
      <c r="AD135" s="442"/>
      <c r="AE135" s="442"/>
      <c r="AT135" s="435" t="s">
        <v>143</v>
      </c>
      <c r="AU135" s="435" t="s">
        <v>80</v>
      </c>
    </row>
    <row r="136" spans="1:65" s="532" customFormat="1" x14ac:dyDescent="0.2">
      <c r="B136" s="533"/>
      <c r="D136" s="526" t="s">
        <v>145</v>
      </c>
      <c r="E136" s="534" t="s">
        <v>3</v>
      </c>
      <c r="F136" s="535" t="s">
        <v>202</v>
      </c>
      <c r="H136" s="536">
        <v>150</v>
      </c>
      <c r="I136" s="430"/>
      <c r="L136" s="533"/>
      <c r="M136" s="537"/>
      <c r="N136" s="538"/>
      <c r="O136" s="538"/>
      <c r="P136" s="538"/>
      <c r="Q136" s="538"/>
      <c r="R136" s="538"/>
      <c r="S136" s="538"/>
      <c r="T136" s="539"/>
      <c r="AT136" s="534" t="s">
        <v>145</v>
      </c>
      <c r="AU136" s="534" t="s">
        <v>80</v>
      </c>
      <c r="AV136" s="532" t="s">
        <v>80</v>
      </c>
      <c r="AW136" s="532" t="s">
        <v>33</v>
      </c>
      <c r="AX136" s="532" t="s">
        <v>20</v>
      </c>
      <c r="AY136" s="534" t="s">
        <v>134</v>
      </c>
    </row>
    <row r="137" spans="1:65" s="445" customFormat="1" ht="16.5" customHeight="1" x14ac:dyDescent="0.2">
      <c r="A137" s="442"/>
      <c r="B137" s="443"/>
      <c r="C137" s="514" t="s">
        <v>203</v>
      </c>
      <c r="D137" s="514" t="s">
        <v>136</v>
      </c>
      <c r="E137" s="515" t="s">
        <v>204</v>
      </c>
      <c r="F137" s="516" t="s">
        <v>205</v>
      </c>
      <c r="G137" s="517" t="s">
        <v>156</v>
      </c>
      <c r="H137" s="518">
        <v>145</v>
      </c>
      <c r="I137" s="401"/>
      <c r="J137" s="519">
        <f>ROUND(I137*H137,2)</f>
        <v>0</v>
      </c>
      <c r="K137" s="516" t="s">
        <v>140</v>
      </c>
      <c r="L137" s="443"/>
      <c r="M137" s="520" t="s">
        <v>3</v>
      </c>
      <c r="N137" s="521" t="s">
        <v>42</v>
      </c>
      <c r="O137" s="522">
        <v>0.32800000000000001</v>
      </c>
      <c r="P137" s="522">
        <f>O137*H137</f>
        <v>47.56</v>
      </c>
      <c r="Q137" s="522">
        <v>0</v>
      </c>
      <c r="R137" s="522">
        <f>Q137*H137</f>
        <v>0</v>
      </c>
      <c r="S137" s="522">
        <v>0</v>
      </c>
      <c r="T137" s="523">
        <f>S137*H137</f>
        <v>0</v>
      </c>
      <c r="U137" s="442"/>
      <c r="V137" s="442"/>
      <c r="W137" s="442"/>
      <c r="X137" s="442"/>
      <c r="Y137" s="442"/>
      <c r="Z137" s="442"/>
      <c r="AA137" s="442"/>
      <c r="AB137" s="442"/>
      <c r="AC137" s="442"/>
      <c r="AD137" s="442"/>
      <c r="AE137" s="442"/>
      <c r="AR137" s="524" t="s">
        <v>141</v>
      </c>
      <c r="AT137" s="524" t="s">
        <v>136</v>
      </c>
      <c r="AU137" s="524" t="s">
        <v>80</v>
      </c>
      <c r="AY137" s="435" t="s">
        <v>134</v>
      </c>
      <c r="BE137" s="525">
        <f>IF(N137="základní",J137,0)</f>
        <v>0</v>
      </c>
      <c r="BF137" s="525">
        <f>IF(N137="snížená",J137,0)</f>
        <v>0</v>
      </c>
      <c r="BG137" s="525">
        <f>IF(N137="zákl. přenesená",J137,0)</f>
        <v>0</v>
      </c>
      <c r="BH137" s="525">
        <f>IF(N137="sníž. přenesená",J137,0)</f>
        <v>0</v>
      </c>
      <c r="BI137" s="525">
        <f>IF(N137="nulová",J137,0)</f>
        <v>0</v>
      </c>
      <c r="BJ137" s="435" t="s">
        <v>20</v>
      </c>
      <c r="BK137" s="525">
        <f>ROUND(I137*H137,2)</f>
        <v>0</v>
      </c>
      <c r="BL137" s="435" t="s">
        <v>141</v>
      </c>
      <c r="BM137" s="524" t="s">
        <v>206</v>
      </c>
    </row>
    <row r="138" spans="1:65" s="445" customFormat="1" ht="19.5" x14ac:dyDescent="0.2">
      <c r="A138" s="442"/>
      <c r="B138" s="443"/>
      <c r="C138" s="442"/>
      <c r="D138" s="526" t="s">
        <v>143</v>
      </c>
      <c r="E138" s="442"/>
      <c r="F138" s="527" t="s">
        <v>207</v>
      </c>
      <c r="G138" s="442"/>
      <c r="H138" s="442"/>
      <c r="I138" s="429"/>
      <c r="J138" s="442"/>
      <c r="K138" s="442"/>
      <c r="L138" s="443"/>
      <c r="M138" s="528"/>
      <c r="N138" s="529"/>
      <c r="O138" s="530"/>
      <c r="P138" s="530"/>
      <c r="Q138" s="530"/>
      <c r="R138" s="530"/>
      <c r="S138" s="530"/>
      <c r="T138" s="531"/>
      <c r="U138" s="442"/>
      <c r="V138" s="442"/>
      <c r="W138" s="442"/>
      <c r="X138" s="442"/>
      <c r="Y138" s="442"/>
      <c r="Z138" s="442"/>
      <c r="AA138" s="442"/>
      <c r="AB138" s="442"/>
      <c r="AC138" s="442"/>
      <c r="AD138" s="442"/>
      <c r="AE138" s="442"/>
      <c r="AT138" s="435" t="s">
        <v>143</v>
      </c>
      <c r="AU138" s="435" t="s">
        <v>80</v>
      </c>
    </row>
    <row r="139" spans="1:65" s="532" customFormat="1" x14ac:dyDescent="0.2">
      <c r="B139" s="533"/>
      <c r="D139" s="526" t="s">
        <v>145</v>
      </c>
      <c r="E139" s="534" t="s">
        <v>3</v>
      </c>
      <c r="F139" s="535" t="s">
        <v>175</v>
      </c>
      <c r="H139" s="536">
        <v>250</v>
      </c>
      <c r="I139" s="430"/>
      <c r="L139" s="533"/>
      <c r="M139" s="537"/>
      <c r="N139" s="538"/>
      <c r="O139" s="538"/>
      <c r="P139" s="538"/>
      <c r="Q139" s="538"/>
      <c r="R139" s="538"/>
      <c r="S139" s="538"/>
      <c r="T139" s="539"/>
      <c r="AT139" s="534" t="s">
        <v>145</v>
      </c>
      <c r="AU139" s="534" t="s">
        <v>80</v>
      </c>
      <c r="AV139" s="532" t="s">
        <v>80</v>
      </c>
      <c r="AW139" s="532" t="s">
        <v>33</v>
      </c>
      <c r="AX139" s="532" t="s">
        <v>71</v>
      </c>
      <c r="AY139" s="534" t="s">
        <v>134</v>
      </c>
    </row>
    <row r="140" spans="1:65" s="532" customFormat="1" x14ac:dyDescent="0.2">
      <c r="B140" s="533"/>
      <c r="D140" s="526" t="s">
        <v>145</v>
      </c>
      <c r="E140" s="534" t="s">
        <v>3</v>
      </c>
      <c r="F140" s="535" t="s">
        <v>208</v>
      </c>
      <c r="H140" s="536">
        <v>-105</v>
      </c>
      <c r="I140" s="430"/>
      <c r="L140" s="533"/>
      <c r="M140" s="537"/>
      <c r="N140" s="538"/>
      <c r="O140" s="538"/>
      <c r="P140" s="538"/>
      <c r="Q140" s="538"/>
      <c r="R140" s="538"/>
      <c r="S140" s="538"/>
      <c r="T140" s="539"/>
      <c r="AT140" s="534" t="s">
        <v>145</v>
      </c>
      <c r="AU140" s="534" t="s">
        <v>80</v>
      </c>
      <c r="AV140" s="532" t="s">
        <v>80</v>
      </c>
      <c r="AW140" s="532" t="s">
        <v>33</v>
      </c>
      <c r="AX140" s="532" t="s">
        <v>71</v>
      </c>
      <c r="AY140" s="534" t="s">
        <v>134</v>
      </c>
    </row>
    <row r="141" spans="1:65" s="555" customFormat="1" x14ac:dyDescent="0.2">
      <c r="B141" s="556"/>
      <c r="D141" s="526" t="s">
        <v>145</v>
      </c>
      <c r="E141" s="557" t="s">
        <v>3</v>
      </c>
      <c r="F141" s="558" t="s">
        <v>163</v>
      </c>
      <c r="H141" s="559">
        <v>145</v>
      </c>
      <c r="I141" s="433"/>
      <c r="L141" s="556"/>
      <c r="M141" s="560"/>
      <c r="N141" s="561"/>
      <c r="O141" s="561"/>
      <c r="P141" s="561"/>
      <c r="Q141" s="561"/>
      <c r="R141" s="561"/>
      <c r="S141" s="561"/>
      <c r="T141" s="562"/>
      <c r="AT141" s="557" t="s">
        <v>145</v>
      </c>
      <c r="AU141" s="557" t="s">
        <v>80</v>
      </c>
      <c r="AV141" s="555" t="s">
        <v>141</v>
      </c>
      <c r="AW141" s="555" t="s">
        <v>33</v>
      </c>
      <c r="AX141" s="555" t="s">
        <v>20</v>
      </c>
      <c r="AY141" s="557" t="s">
        <v>134</v>
      </c>
    </row>
    <row r="142" spans="1:65" s="445" customFormat="1" ht="16.5" customHeight="1" x14ac:dyDescent="0.2">
      <c r="A142" s="442"/>
      <c r="B142" s="443"/>
      <c r="C142" s="514" t="s">
        <v>209</v>
      </c>
      <c r="D142" s="514" t="s">
        <v>136</v>
      </c>
      <c r="E142" s="515" t="s">
        <v>210</v>
      </c>
      <c r="F142" s="516" t="s">
        <v>211</v>
      </c>
      <c r="G142" s="517" t="s">
        <v>156</v>
      </c>
      <c r="H142" s="518">
        <v>30</v>
      </c>
      <c r="I142" s="401"/>
      <c r="J142" s="519">
        <f>ROUND(I142*H142,2)</f>
        <v>0</v>
      </c>
      <c r="K142" s="516" t="s">
        <v>140</v>
      </c>
      <c r="L142" s="443"/>
      <c r="M142" s="520" t="s">
        <v>3</v>
      </c>
      <c r="N142" s="521" t="s">
        <v>42</v>
      </c>
      <c r="O142" s="522">
        <v>0.13100000000000001</v>
      </c>
      <c r="P142" s="522">
        <f>O142*H142</f>
        <v>3.93</v>
      </c>
      <c r="Q142" s="522">
        <v>0</v>
      </c>
      <c r="R142" s="522">
        <f>Q142*H142</f>
        <v>0</v>
      </c>
      <c r="S142" s="522">
        <v>0</v>
      </c>
      <c r="T142" s="523">
        <f>S142*H142</f>
        <v>0</v>
      </c>
      <c r="U142" s="442"/>
      <c r="V142" s="442"/>
      <c r="W142" s="442"/>
      <c r="X142" s="442"/>
      <c r="Y142" s="442"/>
      <c r="Z142" s="442"/>
      <c r="AA142" s="442"/>
      <c r="AB142" s="442"/>
      <c r="AC142" s="442"/>
      <c r="AD142" s="442"/>
      <c r="AE142" s="442"/>
      <c r="AR142" s="524" t="s">
        <v>141</v>
      </c>
      <c r="AT142" s="524" t="s">
        <v>136</v>
      </c>
      <c r="AU142" s="524" t="s">
        <v>80</v>
      </c>
      <c r="AY142" s="435" t="s">
        <v>134</v>
      </c>
      <c r="BE142" s="525">
        <f>IF(N142="základní",J142,0)</f>
        <v>0</v>
      </c>
      <c r="BF142" s="525">
        <f>IF(N142="snížená",J142,0)</f>
        <v>0</v>
      </c>
      <c r="BG142" s="525">
        <f>IF(N142="zákl. přenesená",J142,0)</f>
        <v>0</v>
      </c>
      <c r="BH142" s="525">
        <f>IF(N142="sníž. přenesená",J142,0)</f>
        <v>0</v>
      </c>
      <c r="BI142" s="525">
        <f>IF(N142="nulová",J142,0)</f>
        <v>0</v>
      </c>
      <c r="BJ142" s="435" t="s">
        <v>20</v>
      </c>
      <c r="BK142" s="525">
        <f>ROUND(I142*H142,2)</f>
        <v>0</v>
      </c>
      <c r="BL142" s="435" t="s">
        <v>141</v>
      </c>
      <c r="BM142" s="524" t="s">
        <v>212</v>
      </c>
    </row>
    <row r="143" spans="1:65" s="445" customFormat="1" ht="19.5" x14ac:dyDescent="0.2">
      <c r="A143" s="442"/>
      <c r="B143" s="443"/>
      <c r="C143" s="442"/>
      <c r="D143" s="526" t="s">
        <v>143</v>
      </c>
      <c r="E143" s="442"/>
      <c r="F143" s="527" t="s">
        <v>213</v>
      </c>
      <c r="G143" s="442"/>
      <c r="H143" s="442"/>
      <c r="I143" s="429"/>
      <c r="J143" s="442"/>
      <c r="K143" s="442"/>
      <c r="L143" s="443"/>
      <c r="M143" s="528"/>
      <c r="N143" s="529"/>
      <c r="O143" s="530"/>
      <c r="P143" s="530"/>
      <c r="Q143" s="530"/>
      <c r="R143" s="530"/>
      <c r="S143" s="530"/>
      <c r="T143" s="531"/>
      <c r="U143" s="442"/>
      <c r="V143" s="442"/>
      <c r="W143" s="442"/>
      <c r="X143" s="442"/>
      <c r="Y143" s="442"/>
      <c r="Z143" s="442"/>
      <c r="AA143" s="442"/>
      <c r="AB143" s="442"/>
      <c r="AC143" s="442"/>
      <c r="AD143" s="442"/>
      <c r="AE143" s="442"/>
      <c r="AT143" s="435" t="s">
        <v>143</v>
      </c>
      <c r="AU143" s="435" t="s">
        <v>80</v>
      </c>
    </row>
    <row r="144" spans="1:65" s="540" customFormat="1" x14ac:dyDescent="0.2">
      <c r="B144" s="541"/>
      <c r="D144" s="526" t="s">
        <v>145</v>
      </c>
      <c r="E144" s="542" t="s">
        <v>3</v>
      </c>
      <c r="F144" s="543" t="s">
        <v>214</v>
      </c>
      <c r="H144" s="542" t="s">
        <v>3</v>
      </c>
      <c r="I144" s="431"/>
      <c r="L144" s="541"/>
      <c r="M144" s="544"/>
      <c r="N144" s="545"/>
      <c r="O144" s="545"/>
      <c r="P144" s="545"/>
      <c r="Q144" s="545"/>
      <c r="R144" s="545"/>
      <c r="S144" s="545"/>
      <c r="T144" s="546"/>
      <c r="AT144" s="542" t="s">
        <v>145</v>
      </c>
      <c r="AU144" s="542" t="s">
        <v>80</v>
      </c>
      <c r="AV144" s="540" t="s">
        <v>20</v>
      </c>
      <c r="AW144" s="540" t="s">
        <v>33</v>
      </c>
      <c r="AX144" s="540" t="s">
        <v>71</v>
      </c>
      <c r="AY144" s="542" t="s">
        <v>134</v>
      </c>
    </row>
    <row r="145" spans="1:65" s="532" customFormat="1" x14ac:dyDescent="0.2">
      <c r="B145" s="533"/>
      <c r="D145" s="526" t="s">
        <v>145</v>
      </c>
      <c r="E145" s="534" t="s">
        <v>3</v>
      </c>
      <c r="F145" s="535" t="s">
        <v>215</v>
      </c>
      <c r="H145" s="536">
        <v>30</v>
      </c>
      <c r="I145" s="430"/>
      <c r="L145" s="533"/>
      <c r="M145" s="537"/>
      <c r="N145" s="538"/>
      <c r="O145" s="538"/>
      <c r="P145" s="538"/>
      <c r="Q145" s="538"/>
      <c r="R145" s="538"/>
      <c r="S145" s="538"/>
      <c r="T145" s="539"/>
      <c r="AT145" s="534" t="s">
        <v>145</v>
      </c>
      <c r="AU145" s="534" t="s">
        <v>80</v>
      </c>
      <c r="AV145" s="532" t="s">
        <v>80</v>
      </c>
      <c r="AW145" s="532" t="s">
        <v>33</v>
      </c>
      <c r="AX145" s="532" t="s">
        <v>20</v>
      </c>
      <c r="AY145" s="534" t="s">
        <v>134</v>
      </c>
    </row>
    <row r="146" spans="1:65" s="445" customFormat="1" ht="16.5" customHeight="1" x14ac:dyDescent="0.2">
      <c r="A146" s="442"/>
      <c r="B146" s="443"/>
      <c r="C146" s="514" t="s">
        <v>216</v>
      </c>
      <c r="D146" s="514" t="s">
        <v>136</v>
      </c>
      <c r="E146" s="515" t="s">
        <v>217</v>
      </c>
      <c r="F146" s="516" t="s">
        <v>218</v>
      </c>
      <c r="G146" s="517" t="s">
        <v>219</v>
      </c>
      <c r="H146" s="518">
        <v>40</v>
      </c>
      <c r="I146" s="401"/>
      <c r="J146" s="519">
        <f>ROUND(I146*H146,2)</f>
        <v>0</v>
      </c>
      <c r="K146" s="516" t="s">
        <v>140</v>
      </c>
      <c r="L146" s="443"/>
      <c r="M146" s="520" t="s">
        <v>3</v>
      </c>
      <c r="N146" s="521" t="s">
        <v>42</v>
      </c>
      <c r="O146" s="522">
        <v>6.7000000000000004E-2</v>
      </c>
      <c r="P146" s="522">
        <f>O146*H146</f>
        <v>2.68</v>
      </c>
      <c r="Q146" s="522">
        <v>0</v>
      </c>
      <c r="R146" s="522">
        <f>Q146*H146</f>
        <v>0</v>
      </c>
      <c r="S146" s="522">
        <v>0</v>
      </c>
      <c r="T146" s="523">
        <f>S146*H146</f>
        <v>0</v>
      </c>
      <c r="U146" s="442"/>
      <c r="V146" s="442"/>
      <c r="W146" s="442"/>
      <c r="X146" s="442"/>
      <c r="Y146" s="442"/>
      <c r="Z146" s="442"/>
      <c r="AA146" s="442"/>
      <c r="AB146" s="442"/>
      <c r="AC146" s="442"/>
      <c r="AD146" s="442"/>
      <c r="AE146" s="442"/>
      <c r="AR146" s="524" t="s">
        <v>141</v>
      </c>
      <c r="AT146" s="524" t="s">
        <v>136</v>
      </c>
      <c r="AU146" s="524" t="s">
        <v>80</v>
      </c>
      <c r="AY146" s="435" t="s">
        <v>134</v>
      </c>
      <c r="BE146" s="525">
        <f>IF(N146="základní",J146,0)</f>
        <v>0</v>
      </c>
      <c r="BF146" s="525">
        <f>IF(N146="snížená",J146,0)</f>
        <v>0</v>
      </c>
      <c r="BG146" s="525">
        <f>IF(N146="zákl. přenesená",J146,0)</f>
        <v>0</v>
      </c>
      <c r="BH146" s="525">
        <f>IF(N146="sníž. přenesená",J146,0)</f>
        <v>0</v>
      </c>
      <c r="BI146" s="525">
        <f>IF(N146="nulová",J146,0)</f>
        <v>0</v>
      </c>
      <c r="BJ146" s="435" t="s">
        <v>20</v>
      </c>
      <c r="BK146" s="525">
        <f>ROUND(I146*H146,2)</f>
        <v>0</v>
      </c>
      <c r="BL146" s="435" t="s">
        <v>141</v>
      </c>
      <c r="BM146" s="524" t="s">
        <v>220</v>
      </c>
    </row>
    <row r="147" spans="1:65" s="445" customFormat="1" ht="19.5" x14ac:dyDescent="0.2">
      <c r="A147" s="442"/>
      <c r="B147" s="443"/>
      <c r="C147" s="442"/>
      <c r="D147" s="526" t="s">
        <v>143</v>
      </c>
      <c r="E147" s="442"/>
      <c r="F147" s="527" t="s">
        <v>221</v>
      </c>
      <c r="G147" s="442"/>
      <c r="H147" s="442"/>
      <c r="I147" s="429"/>
      <c r="J147" s="442"/>
      <c r="K147" s="442"/>
      <c r="L147" s="443"/>
      <c r="M147" s="528"/>
      <c r="N147" s="529"/>
      <c r="O147" s="530"/>
      <c r="P147" s="530"/>
      <c r="Q147" s="530"/>
      <c r="R147" s="530"/>
      <c r="S147" s="530"/>
      <c r="T147" s="531"/>
      <c r="U147" s="442"/>
      <c r="V147" s="442"/>
      <c r="W147" s="442"/>
      <c r="X147" s="442"/>
      <c r="Y147" s="442"/>
      <c r="Z147" s="442"/>
      <c r="AA147" s="442"/>
      <c r="AB147" s="442"/>
      <c r="AC147" s="442"/>
      <c r="AD147" s="442"/>
      <c r="AE147" s="442"/>
      <c r="AT147" s="435" t="s">
        <v>143</v>
      </c>
      <c r="AU147" s="435" t="s">
        <v>80</v>
      </c>
    </row>
    <row r="148" spans="1:65" s="445" customFormat="1" ht="16.5" customHeight="1" x14ac:dyDescent="0.2">
      <c r="A148" s="442"/>
      <c r="B148" s="443"/>
      <c r="C148" s="514" t="s">
        <v>222</v>
      </c>
      <c r="D148" s="514" t="s">
        <v>136</v>
      </c>
      <c r="E148" s="515" t="s">
        <v>223</v>
      </c>
      <c r="F148" s="516" t="s">
        <v>224</v>
      </c>
      <c r="G148" s="517" t="s">
        <v>156</v>
      </c>
      <c r="H148" s="518">
        <v>350</v>
      </c>
      <c r="I148" s="401"/>
      <c r="J148" s="519">
        <f>ROUND(I148*H148,2)</f>
        <v>0</v>
      </c>
      <c r="K148" s="516" t="s">
        <v>140</v>
      </c>
      <c r="L148" s="443"/>
      <c r="M148" s="520" t="s">
        <v>3</v>
      </c>
      <c r="N148" s="521" t="s">
        <v>42</v>
      </c>
      <c r="O148" s="522">
        <v>0.08</v>
      </c>
      <c r="P148" s="522">
        <f>O148*H148</f>
        <v>28</v>
      </c>
      <c r="Q148" s="522">
        <v>0</v>
      </c>
      <c r="R148" s="522">
        <f>Q148*H148</f>
        <v>0</v>
      </c>
      <c r="S148" s="522">
        <v>0</v>
      </c>
      <c r="T148" s="523">
        <f>S148*H148</f>
        <v>0</v>
      </c>
      <c r="U148" s="442"/>
      <c r="V148" s="442"/>
      <c r="W148" s="442"/>
      <c r="X148" s="442"/>
      <c r="Y148" s="442"/>
      <c r="Z148" s="442"/>
      <c r="AA148" s="442"/>
      <c r="AB148" s="442"/>
      <c r="AC148" s="442"/>
      <c r="AD148" s="442"/>
      <c r="AE148" s="442"/>
      <c r="AR148" s="524" t="s">
        <v>141</v>
      </c>
      <c r="AT148" s="524" t="s">
        <v>136</v>
      </c>
      <c r="AU148" s="524" t="s">
        <v>80</v>
      </c>
      <c r="AY148" s="435" t="s">
        <v>134</v>
      </c>
      <c r="BE148" s="525">
        <f>IF(N148="základní",J148,0)</f>
        <v>0</v>
      </c>
      <c r="BF148" s="525">
        <f>IF(N148="snížená",J148,0)</f>
        <v>0</v>
      </c>
      <c r="BG148" s="525">
        <f>IF(N148="zákl. přenesená",J148,0)</f>
        <v>0</v>
      </c>
      <c r="BH148" s="525">
        <f>IF(N148="sníž. přenesená",J148,0)</f>
        <v>0</v>
      </c>
      <c r="BI148" s="525">
        <f>IF(N148="nulová",J148,0)</f>
        <v>0</v>
      </c>
      <c r="BJ148" s="435" t="s">
        <v>20</v>
      </c>
      <c r="BK148" s="525">
        <f>ROUND(I148*H148,2)</f>
        <v>0</v>
      </c>
      <c r="BL148" s="435" t="s">
        <v>141</v>
      </c>
      <c r="BM148" s="524" t="s">
        <v>225</v>
      </c>
    </row>
    <row r="149" spans="1:65" s="445" customFormat="1" ht="19.5" x14ac:dyDescent="0.2">
      <c r="A149" s="442"/>
      <c r="B149" s="443"/>
      <c r="C149" s="442"/>
      <c r="D149" s="526" t="s">
        <v>143</v>
      </c>
      <c r="E149" s="442"/>
      <c r="F149" s="527" t="s">
        <v>226</v>
      </c>
      <c r="G149" s="442"/>
      <c r="H149" s="442"/>
      <c r="I149" s="429"/>
      <c r="J149" s="442"/>
      <c r="K149" s="442"/>
      <c r="L149" s="443"/>
      <c r="M149" s="528"/>
      <c r="N149" s="529"/>
      <c r="O149" s="530"/>
      <c r="P149" s="530"/>
      <c r="Q149" s="530"/>
      <c r="R149" s="530"/>
      <c r="S149" s="530"/>
      <c r="T149" s="531"/>
      <c r="U149" s="442"/>
      <c r="V149" s="442"/>
      <c r="W149" s="442"/>
      <c r="X149" s="442"/>
      <c r="Y149" s="442"/>
      <c r="Z149" s="442"/>
      <c r="AA149" s="442"/>
      <c r="AB149" s="442"/>
      <c r="AC149" s="442"/>
      <c r="AD149" s="442"/>
      <c r="AE149" s="442"/>
      <c r="AT149" s="435" t="s">
        <v>143</v>
      </c>
      <c r="AU149" s="435" t="s">
        <v>80</v>
      </c>
    </row>
    <row r="150" spans="1:65" s="532" customFormat="1" x14ac:dyDescent="0.2">
      <c r="B150" s="533"/>
      <c r="D150" s="526" t="s">
        <v>145</v>
      </c>
      <c r="E150" s="534" t="s">
        <v>3</v>
      </c>
      <c r="F150" s="535" t="s">
        <v>227</v>
      </c>
      <c r="H150" s="536">
        <v>290</v>
      </c>
      <c r="I150" s="430"/>
      <c r="L150" s="533"/>
      <c r="M150" s="537"/>
      <c r="N150" s="538"/>
      <c r="O150" s="538"/>
      <c r="P150" s="538"/>
      <c r="Q150" s="538"/>
      <c r="R150" s="538"/>
      <c r="S150" s="538"/>
      <c r="T150" s="539"/>
      <c r="AT150" s="534" t="s">
        <v>145</v>
      </c>
      <c r="AU150" s="534" t="s">
        <v>80</v>
      </c>
      <c r="AV150" s="532" t="s">
        <v>80</v>
      </c>
      <c r="AW150" s="532" t="s">
        <v>33</v>
      </c>
      <c r="AX150" s="532" t="s">
        <v>71</v>
      </c>
      <c r="AY150" s="534" t="s">
        <v>134</v>
      </c>
    </row>
    <row r="151" spans="1:65" s="532" customFormat="1" x14ac:dyDescent="0.2">
      <c r="B151" s="533"/>
      <c r="D151" s="526" t="s">
        <v>145</v>
      </c>
      <c r="E151" s="534" t="s">
        <v>3</v>
      </c>
      <c r="F151" s="535" t="s">
        <v>228</v>
      </c>
      <c r="H151" s="536">
        <v>60</v>
      </c>
      <c r="I151" s="430"/>
      <c r="L151" s="533"/>
      <c r="M151" s="537"/>
      <c r="N151" s="538"/>
      <c r="O151" s="538"/>
      <c r="P151" s="538"/>
      <c r="Q151" s="538"/>
      <c r="R151" s="538"/>
      <c r="S151" s="538"/>
      <c r="T151" s="539"/>
      <c r="AT151" s="534" t="s">
        <v>145</v>
      </c>
      <c r="AU151" s="534" t="s">
        <v>80</v>
      </c>
      <c r="AV151" s="532" t="s">
        <v>80</v>
      </c>
      <c r="AW151" s="532" t="s">
        <v>33</v>
      </c>
      <c r="AX151" s="532" t="s">
        <v>71</v>
      </c>
      <c r="AY151" s="534" t="s">
        <v>134</v>
      </c>
    </row>
    <row r="152" spans="1:65" s="555" customFormat="1" x14ac:dyDescent="0.2">
      <c r="B152" s="556"/>
      <c r="D152" s="526" t="s">
        <v>145</v>
      </c>
      <c r="E152" s="557" t="s">
        <v>3</v>
      </c>
      <c r="F152" s="558" t="s">
        <v>163</v>
      </c>
      <c r="H152" s="559">
        <v>350</v>
      </c>
      <c r="I152" s="433"/>
      <c r="L152" s="556"/>
      <c r="M152" s="560"/>
      <c r="N152" s="561"/>
      <c r="O152" s="561"/>
      <c r="P152" s="561"/>
      <c r="Q152" s="561"/>
      <c r="R152" s="561"/>
      <c r="S152" s="561"/>
      <c r="T152" s="562"/>
      <c r="AT152" s="557" t="s">
        <v>145</v>
      </c>
      <c r="AU152" s="557" t="s">
        <v>80</v>
      </c>
      <c r="AV152" s="555" t="s">
        <v>141</v>
      </c>
      <c r="AW152" s="555" t="s">
        <v>33</v>
      </c>
      <c r="AX152" s="555" t="s">
        <v>20</v>
      </c>
      <c r="AY152" s="557" t="s">
        <v>134</v>
      </c>
    </row>
    <row r="153" spans="1:65" s="445" customFormat="1" ht="16.5" customHeight="1" x14ac:dyDescent="0.2">
      <c r="A153" s="442"/>
      <c r="B153" s="443"/>
      <c r="C153" s="514" t="s">
        <v>229</v>
      </c>
      <c r="D153" s="514" t="s">
        <v>136</v>
      </c>
      <c r="E153" s="515" t="s">
        <v>185</v>
      </c>
      <c r="F153" s="516" t="s">
        <v>186</v>
      </c>
      <c r="G153" s="517" t="s">
        <v>156</v>
      </c>
      <c r="H153" s="518">
        <v>350</v>
      </c>
      <c r="I153" s="401"/>
      <c r="J153" s="519">
        <f>ROUND(I153*H153,2)</f>
        <v>0</v>
      </c>
      <c r="K153" s="516" t="s">
        <v>140</v>
      </c>
      <c r="L153" s="443"/>
      <c r="M153" s="520" t="s">
        <v>3</v>
      </c>
      <c r="N153" s="521" t="s">
        <v>42</v>
      </c>
      <c r="O153" s="522">
        <v>9.6000000000000002E-2</v>
      </c>
      <c r="P153" s="522">
        <f>O153*H153</f>
        <v>33.6</v>
      </c>
      <c r="Q153" s="522">
        <v>0</v>
      </c>
      <c r="R153" s="522">
        <f>Q153*H153</f>
        <v>0</v>
      </c>
      <c r="S153" s="522">
        <v>0</v>
      </c>
      <c r="T153" s="523">
        <f>S153*H153</f>
        <v>0</v>
      </c>
      <c r="U153" s="442"/>
      <c r="V153" s="442"/>
      <c r="W153" s="442"/>
      <c r="X153" s="442"/>
      <c r="Y153" s="442"/>
      <c r="Z153" s="442"/>
      <c r="AA153" s="442"/>
      <c r="AB153" s="442"/>
      <c r="AC153" s="442"/>
      <c r="AD153" s="442"/>
      <c r="AE153" s="442"/>
      <c r="AR153" s="524" t="s">
        <v>141</v>
      </c>
      <c r="AT153" s="524" t="s">
        <v>136</v>
      </c>
      <c r="AU153" s="524" t="s">
        <v>80</v>
      </c>
      <c r="AY153" s="435" t="s">
        <v>134</v>
      </c>
      <c r="BE153" s="525">
        <f>IF(N153="základní",J153,0)</f>
        <v>0</v>
      </c>
      <c r="BF153" s="525">
        <f>IF(N153="snížená",J153,0)</f>
        <v>0</v>
      </c>
      <c r="BG153" s="525">
        <f>IF(N153="zákl. přenesená",J153,0)</f>
        <v>0</v>
      </c>
      <c r="BH153" s="525">
        <f>IF(N153="sníž. přenesená",J153,0)</f>
        <v>0</v>
      </c>
      <c r="BI153" s="525">
        <f>IF(N153="nulová",J153,0)</f>
        <v>0</v>
      </c>
      <c r="BJ153" s="435" t="s">
        <v>20</v>
      </c>
      <c r="BK153" s="525">
        <f>ROUND(I153*H153,2)</f>
        <v>0</v>
      </c>
      <c r="BL153" s="435" t="s">
        <v>141</v>
      </c>
      <c r="BM153" s="524" t="s">
        <v>230</v>
      </c>
    </row>
    <row r="154" spans="1:65" s="445" customFormat="1" ht="19.5" x14ac:dyDescent="0.2">
      <c r="A154" s="442"/>
      <c r="B154" s="443"/>
      <c r="C154" s="442"/>
      <c r="D154" s="526" t="s">
        <v>143</v>
      </c>
      <c r="E154" s="442"/>
      <c r="F154" s="527" t="s">
        <v>188</v>
      </c>
      <c r="G154" s="442"/>
      <c r="H154" s="442"/>
      <c r="I154" s="429"/>
      <c r="J154" s="442"/>
      <c r="K154" s="442"/>
      <c r="L154" s="443"/>
      <c r="M154" s="528"/>
      <c r="N154" s="529"/>
      <c r="O154" s="530"/>
      <c r="P154" s="530"/>
      <c r="Q154" s="530"/>
      <c r="R154" s="530"/>
      <c r="S154" s="530"/>
      <c r="T154" s="531"/>
      <c r="U154" s="442"/>
      <c r="V154" s="442"/>
      <c r="W154" s="442"/>
      <c r="X154" s="442"/>
      <c r="Y154" s="442"/>
      <c r="Z154" s="442"/>
      <c r="AA154" s="442"/>
      <c r="AB154" s="442"/>
      <c r="AC154" s="442"/>
      <c r="AD154" s="442"/>
      <c r="AE154" s="442"/>
      <c r="AT154" s="435" t="s">
        <v>143</v>
      </c>
      <c r="AU154" s="435" t="s">
        <v>80</v>
      </c>
    </row>
    <row r="155" spans="1:65" s="532" customFormat="1" x14ac:dyDescent="0.2">
      <c r="B155" s="533"/>
      <c r="D155" s="526" t="s">
        <v>145</v>
      </c>
      <c r="E155" s="534" t="s">
        <v>3</v>
      </c>
      <c r="F155" s="535" t="s">
        <v>227</v>
      </c>
      <c r="H155" s="536">
        <v>290</v>
      </c>
      <c r="I155" s="430"/>
      <c r="L155" s="533"/>
      <c r="M155" s="537"/>
      <c r="N155" s="538"/>
      <c r="O155" s="538"/>
      <c r="P155" s="538"/>
      <c r="Q155" s="538"/>
      <c r="R155" s="538"/>
      <c r="S155" s="538"/>
      <c r="T155" s="539"/>
      <c r="AT155" s="534" t="s">
        <v>145</v>
      </c>
      <c r="AU155" s="534" t="s">
        <v>80</v>
      </c>
      <c r="AV155" s="532" t="s">
        <v>80</v>
      </c>
      <c r="AW155" s="532" t="s">
        <v>33</v>
      </c>
      <c r="AX155" s="532" t="s">
        <v>71</v>
      </c>
      <c r="AY155" s="534" t="s">
        <v>134</v>
      </c>
    </row>
    <row r="156" spans="1:65" s="532" customFormat="1" x14ac:dyDescent="0.2">
      <c r="B156" s="533"/>
      <c r="D156" s="526" t="s">
        <v>145</v>
      </c>
      <c r="E156" s="534" t="s">
        <v>3</v>
      </c>
      <c r="F156" s="535" t="s">
        <v>228</v>
      </c>
      <c r="H156" s="536">
        <v>60</v>
      </c>
      <c r="I156" s="430"/>
      <c r="L156" s="533"/>
      <c r="M156" s="537"/>
      <c r="N156" s="538"/>
      <c r="O156" s="538"/>
      <c r="P156" s="538"/>
      <c r="Q156" s="538"/>
      <c r="R156" s="538"/>
      <c r="S156" s="538"/>
      <c r="T156" s="539"/>
      <c r="AT156" s="534" t="s">
        <v>145</v>
      </c>
      <c r="AU156" s="534" t="s">
        <v>80</v>
      </c>
      <c r="AV156" s="532" t="s">
        <v>80</v>
      </c>
      <c r="AW156" s="532" t="s">
        <v>33</v>
      </c>
      <c r="AX156" s="532" t="s">
        <v>71</v>
      </c>
      <c r="AY156" s="534" t="s">
        <v>134</v>
      </c>
    </row>
    <row r="157" spans="1:65" s="555" customFormat="1" x14ac:dyDescent="0.2">
      <c r="B157" s="556"/>
      <c r="D157" s="526" t="s">
        <v>145</v>
      </c>
      <c r="E157" s="557" t="s">
        <v>3</v>
      </c>
      <c r="F157" s="558" t="s">
        <v>163</v>
      </c>
      <c r="H157" s="559">
        <v>350</v>
      </c>
      <c r="I157" s="433"/>
      <c r="L157" s="556"/>
      <c r="M157" s="560"/>
      <c r="N157" s="561"/>
      <c r="O157" s="561"/>
      <c r="P157" s="561"/>
      <c r="Q157" s="561"/>
      <c r="R157" s="561"/>
      <c r="S157" s="561"/>
      <c r="T157" s="562"/>
      <c r="AT157" s="557" t="s">
        <v>145</v>
      </c>
      <c r="AU157" s="557" t="s">
        <v>80</v>
      </c>
      <c r="AV157" s="555" t="s">
        <v>141</v>
      </c>
      <c r="AW157" s="555" t="s">
        <v>33</v>
      </c>
      <c r="AX157" s="555" t="s">
        <v>20</v>
      </c>
      <c r="AY157" s="557" t="s">
        <v>134</v>
      </c>
    </row>
    <row r="158" spans="1:65" s="445" customFormat="1" ht="16.5" customHeight="1" x14ac:dyDescent="0.2">
      <c r="A158" s="442"/>
      <c r="B158" s="443"/>
      <c r="C158" s="514" t="s">
        <v>9</v>
      </c>
      <c r="D158" s="514" t="s">
        <v>136</v>
      </c>
      <c r="E158" s="515" t="s">
        <v>231</v>
      </c>
      <c r="F158" s="516" t="s">
        <v>232</v>
      </c>
      <c r="G158" s="517" t="s">
        <v>219</v>
      </c>
      <c r="H158" s="518">
        <v>54.405000000000001</v>
      </c>
      <c r="I158" s="401"/>
      <c r="J158" s="519">
        <f>ROUND(I158*H158,2)</f>
        <v>0</v>
      </c>
      <c r="K158" s="516" t="s">
        <v>140</v>
      </c>
      <c r="L158" s="443"/>
      <c r="M158" s="520" t="s">
        <v>3</v>
      </c>
      <c r="N158" s="521" t="s">
        <v>42</v>
      </c>
      <c r="O158" s="522">
        <v>2.5000000000000001E-2</v>
      </c>
      <c r="P158" s="522">
        <f>O158*H158</f>
        <v>1.360125</v>
      </c>
      <c r="Q158" s="522">
        <v>0</v>
      </c>
      <c r="R158" s="522">
        <f>Q158*H158</f>
        <v>0</v>
      </c>
      <c r="S158" s="522">
        <v>0</v>
      </c>
      <c r="T158" s="523">
        <f>S158*H158</f>
        <v>0</v>
      </c>
      <c r="U158" s="442"/>
      <c r="V158" s="442"/>
      <c r="W158" s="442"/>
      <c r="X158" s="442"/>
      <c r="Y158" s="442"/>
      <c r="Z158" s="442"/>
      <c r="AA158" s="442"/>
      <c r="AB158" s="442"/>
      <c r="AC158" s="442"/>
      <c r="AD158" s="442"/>
      <c r="AE158" s="442"/>
      <c r="AR158" s="524" t="s">
        <v>141</v>
      </c>
      <c r="AT158" s="524" t="s">
        <v>136</v>
      </c>
      <c r="AU158" s="524" t="s">
        <v>80</v>
      </c>
      <c r="AY158" s="435" t="s">
        <v>134</v>
      </c>
      <c r="BE158" s="525">
        <f>IF(N158="základní",J158,0)</f>
        <v>0</v>
      </c>
      <c r="BF158" s="525">
        <f>IF(N158="snížená",J158,0)</f>
        <v>0</v>
      </c>
      <c r="BG158" s="525">
        <f>IF(N158="zákl. přenesená",J158,0)</f>
        <v>0</v>
      </c>
      <c r="BH158" s="525">
        <f>IF(N158="sníž. přenesená",J158,0)</f>
        <v>0</v>
      </c>
      <c r="BI158" s="525">
        <f>IF(N158="nulová",J158,0)</f>
        <v>0</v>
      </c>
      <c r="BJ158" s="435" t="s">
        <v>20</v>
      </c>
      <c r="BK158" s="525">
        <f>ROUND(I158*H158,2)</f>
        <v>0</v>
      </c>
      <c r="BL158" s="435" t="s">
        <v>141</v>
      </c>
      <c r="BM158" s="524" t="s">
        <v>233</v>
      </c>
    </row>
    <row r="159" spans="1:65" s="445" customFormat="1" x14ac:dyDescent="0.2">
      <c r="A159" s="442"/>
      <c r="B159" s="443"/>
      <c r="C159" s="442"/>
      <c r="D159" s="526" t="s">
        <v>143</v>
      </c>
      <c r="E159" s="442"/>
      <c r="F159" s="527" t="s">
        <v>234</v>
      </c>
      <c r="G159" s="442"/>
      <c r="H159" s="442"/>
      <c r="I159" s="429"/>
      <c r="J159" s="442"/>
      <c r="K159" s="442"/>
      <c r="L159" s="443"/>
      <c r="M159" s="528"/>
      <c r="N159" s="529"/>
      <c r="O159" s="530"/>
      <c r="P159" s="530"/>
      <c r="Q159" s="530"/>
      <c r="R159" s="530"/>
      <c r="S159" s="530"/>
      <c r="T159" s="531"/>
      <c r="U159" s="442"/>
      <c r="V159" s="442"/>
      <c r="W159" s="442"/>
      <c r="X159" s="442"/>
      <c r="Y159" s="442"/>
      <c r="Z159" s="442"/>
      <c r="AA159" s="442"/>
      <c r="AB159" s="442"/>
      <c r="AC159" s="442"/>
      <c r="AD159" s="442"/>
      <c r="AE159" s="442"/>
      <c r="AT159" s="435" t="s">
        <v>143</v>
      </c>
      <c r="AU159" s="435" t="s">
        <v>80</v>
      </c>
    </row>
    <row r="160" spans="1:65" s="532" customFormat="1" x14ac:dyDescent="0.2">
      <c r="B160" s="533"/>
      <c r="D160" s="526" t="s">
        <v>145</v>
      </c>
      <c r="E160" s="534" t="s">
        <v>3</v>
      </c>
      <c r="F160" s="535" t="s">
        <v>235</v>
      </c>
      <c r="H160" s="536">
        <v>54.405000000000001</v>
      </c>
      <c r="I160" s="430"/>
      <c r="L160" s="533"/>
      <c r="M160" s="537"/>
      <c r="N160" s="538"/>
      <c r="O160" s="538"/>
      <c r="P160" s="538"/>
      <c r="Q160" s="538"/>
      <c r="R160" s="538"/>
      <c r="S160" s="538"/>
      <c r="T160" s="539"/>
      <c r="AT160" s="534" t="s">
        <v>145</v>
      </c>
      <c r="AU160" s="534" t="s">
        <v>80</v>
      </c>
      <c r="AV160" s="532" t="s">
        <v>80</v>
      </c>
      <c r="AW160" s="532" t="s">
        <v>33</v>
      </c>
      <c r="AX160" s="532" t="s">
        <v>20</v>
      </c>
      <c r="AY160" s="534" t="s">
        <v>134</v>
      </c>
    </row>
    <row r="161" spans="1:65" s="501" customFormat="1" ht="22.9" customHeight="1" x14ac:dyDescent="0.2">
      <c r="B161" s="502"/>
      <c r="D161" s="503" t="s">
        <v>70</v>
      </c>
      <c r="E161" s="512" t="s">
        <v>236</v>
      </c>
      <c r="F161" s="512" t="s">
        <v>237</v>
      </c>
      <c r="I161" s="434"/>
      <c r="J161" s="513">
        <f>BK161</f>
        <v>0</v>
      </c>
      <c r="L161" s="502"/>
      <c r="M161" s="506"/>
      <c r="N161" s="507"/>
      <c r="O161" s="507"/>
      <c r="P161" s="508">
        <f>SUM(P162:P198)</f>
        <v>0</v>
      </c>
      <c r="Q161" s="507"/>
      <c r="R161" s="508">
        <f>SUM(R162:R198)</f>
        <v>0</v>
      </c>
      <c r="S161" s="507"/>
      <c r="T161" s="509">
        <f>SUM(T162:T198)</f>
        <v>0</v>
      </c>
      <c r="AR161" s="503" t="s">
        <v>20</v>
      </c>
      <c r="AT161" s="510" t="s">
        <v>70</v>
      </c>
      <c r="AU161" s="510" t="s">
        <v>20</v>
      </c>
      <c r="AY161" s="503" t="s">
        <v>134</v>
      </c>
      <c r="BK161" s="511">
        <f>SUM(BK162:BK198)</f>
        <v>0</v>
      </c>
    </row>
    <row r="162" spans="1:65" s="445" customFormat="1" ht="24" x14ac:dyDescent="0.2">
      <c r="A162" s="442"/>
      <c r="B162" s="443"/>
      <c r="C162" s="514" t="s">
        <v>238</v>
      </c>
      <c r="D162" s="514" t="s">
        <v>136</v>
      </c>
      <c r="E162" s="515" t="s">
        <v>239</v>
      </c>
      <c r="F162" s="516" t="s">
        <v>240</v>
      </c>
      <c r="G162" s="517" t="s">
        <v>241</v>
      </c>
      <c r="H162" s="518">
        <v>2</v>
      </c>
      <c r="I162" s="401"/>
      <c r="J162" s="519">
        <f>ROUND(I162*H162,2)</f>
        <v>0</v>
      </c>
      <c r="K162" s="516" t="s">
        <v>3</v>
      </c>
      <c r="L162" s="443"/>
      <c r="M162" s="520" t="s">
        <v>3</v>
      </c>
      <c r="N162" s="521" t="s">
        <v>42</v>
      </c>
      <c r="O162" s="522">
        <v>0</v>
      </c>
      <c r="P162" s="522">
        <f>O162*H162</f>
        <v>0</v>
      </c>
      <c r="Q162" s="522">
        <v>0</v>
      </c>
      <c r="R162" s="522">
        <f>Q162*H162</f>
        <v>0</v>
      </c>
      <c r="S162" s="522">
        <v>0</v>
      </c>
      <c r="T162" s="523">
        <f>S162*H162</f>
        <v>0</v>
      </c>
      <c r="U162" s="442"/>
      <c r="V162" s="442"/>
      <c r="W162" s="442"/>
      <c r="X162" s="442"/>
      <c r="Y162" s="442"/>
      <c r="Z162" s="442"/>
      <c r="AA162" s="442"/>
      <c r="AB162" s="442"/>
      <c r="AC162" s="442"/>
      <c r="AD162" s="442"/>
      <c r="AE162" s="442"/>
      <c r="AR162" s="524" t="s">
        <v>141</v>
      </c>
      <c r="AT162" s="524" t="s">
        <v>136</v>
      </c>
      <c r="AU162" s="524" t="s">
        <v>80</v>
      </c>
      <c r="AY162" s="435" t="s">
        <v>134</v>
      </c>
      <c r="BE162" s="525">
        <f>IF(N162="základní",J162,0)</f>
        <v>0</v>
      </c>
      <c r="BF162" s="525">
        <f>IF(N162="snížená",J162,0)</f>
        <v>0</v>
      </c>
      <c r="BG162" s="525">
        <f>IF(N162="zákl. přenesená",J162,0)</f>
        <v>0</v>
      </c>
      <c r="BH162" s="525">
        <f>IF(N162="sníž. přenesená",J162,0)</f>
        <v>0</v>
      </c>
      <c r="BI162" s="525">
        <f>IF(N162="nulová",J162,0)</f>
        <v>0</v>
      </c>
      <c r="BJ162" s="435" t="s">
        <v>20</v>
      </c>
      <c r="BK162" s="525">
        <f>ROUND(I162*H162,2)</f>
        <v>0</v>
      </c>
      <c r="BL162" s="435" t="s">
        <v>141</v>
      </c>
      <c r="BM162" s="524" t="s">
        <v>242</v>
      </c>
    </row>
    <row r="163" spans="1:65" s="540" customFormat="1" x14ac:dyDescent="0.2">
      <c r="B163" s="541"/>
      <c r="D163" s="526" t="s">
        <v>145</v>
      </c>
      <c r="E163" s="542" t="s">
        <v>3</v>
      </c>
      <c r="F163" s="543" t="s">
        <v>243</v>
      </c>
      <c r="H163" s="542" t="s">
        <v>3</v>
      </c>
      <c r="I163" s="431"/>
      <c r="L163" s="541"/>
      <c r="M163" s="544"/>
      <c r="N163" s="545"/>
      <c r="O163" s="545"/>
      <c r="P163" s="545"/>
      <c r="Q163" s="545"/>
      <c r="R163" s="545"/>
      <c r="S163" s="545"/>
      <c r="T163" s="546"/>
      <c r="AT163" s="542" t="s">
        <v>145</v>
      </c>
      <c r="AU163" s="542" t="s">
        <v>80</v>
      </c>
      <c r="AV163" s="540" t="s">
        <v>20</v>
      </c>
      <c r="AW163" s="540" t="s">
        <v>33</v>
      </c>
      <c r="AX163" s="540" t="s">
        <v>71</v>
      </c>
      <c r="AY163" s="542" t="s">
        <v>134</v>
      </c>
    </row>
    <row r="164" spans="1:65" s="540" customFormat="1" x14ac:dyDescent="0.2">
      <c r="B164" s="541"/>
      <c r="D164" s="526" t="s">
        <v>145</v>
      </c>
      <c r="E164" s="542" t="s">
        <v>3</v>
      </c>
      <c r="F164" s="543" t="s">
        <v>244</v>
      </c>
      <c r="H164" s="542" t="s">
        <v>3</v>
      </c>
      <c r="I164" s="431"/>
      <c r="L164" s="541"/>
      <c r="M164" s="544"/>
      <c r="N164" s="545"/>
      <c r="O164" s="545"/>
      <c r="P164" s="545"/>
      <c r="Q164" s="545"/>
      <c r="R164" s="545"/>
      <c r="S164" s="545"/>
      <c r="T164" s="546"/>
      <c r="AT164" s="542" t="s">
        <v>145</v>
      </c>
      <c r="AU164" s="542" t="s">
        <v>80</v>
      </c>
      <c r="AV164" s="540" t="s">
        <v>20</v>
      </c>
      <c r="AW164" s="540" t="s">
        <v>33</v>
      </c>
      <c r="AX164" s="540" t="s">
        <v>71</v>
      </c>
      <c r="AY164" s="542" t="s">
        <v>134</v>
      </c>
    </row>
    <row r="165" spans="1:65" s="540" customFormat="1" x14ac:dyDescent="0.2">
      <c r="B165" s="541"/>
      <c r="D165" s="526" t="s">
        <v>145</v>
      </c>
      <c r="E165" s="542" t="s">
        <v>3</v>
      </c>
      <c r="F165" s="543" t="s">
        <v>245</v>
      </c>
      <c r="H165" s="542" t="s">
        <v>3</v>
      </c>
      <c r="I165" s="431"/>
      <c r="L165" s="541"/>
      <c r="M165" s="544"/>
      <c r="N165" s="545"/>
      <c r="O165" s="545"/>
      <c r="P165" s="545"/>
      <c r="Q165" s="545"/>
      <c r="R165" s="545"/>
      <c r="S165" s="545"/>
      <c r="T165" s="546"/>
      <c r="AT165" s="542" t="s">
        <v>145</v>
      </c>
      <c r="AU165" s="542" t="s">
        <v>80</v>
      </c>
      <c r="AV165" s="540" t="s">
        <v>20</v>
      </c>
      <c r="AW165" s="540" t="s">
        <v>33</v>
      </c>
      <c r="AX165" s="540" t="s">
        <v>71</v>
      </c>
      <c r="AY165" s="542" t="s">
        <v>134</v>
      </c>
    </row>
    <row r="166" spans="1:65" s="540" customFormat="1" x14ac:dyDescent="0.2">
      <c r="B166" s="541"/>
      <c r="D166" s="526" t="s">
        <v>145</v>
      </c>
      <c r="E166" s="542" t="s">
        <v>3</v>
      </c>
      <c r="F166" s="543" t="s">
        <v>246</v>
      </c>
      <c r="H166" s="542" t="s">
        <v>3</v>
      </c>
      <c r="I166" s="431"/>
      <c r="L166" s="541"/>
      <c r="M166" s="544"/>
      <c r="N166" s="545"/>
      <c r="O166" s="545"/>
      <c r="P166" s="545"/>
      <c r="Q166" s="545"/>
      <c r="R166" s="545"/>
      <c r="S166" s="545"/>
      <c r="T166" s="546"/>
      <c r="AT166" s="542" t="s">
        <v>145</v>
      </c>
      <c r="AU166" s="542" t="s">
        <v>80</v>
      </c>
      <c r="AV166" s="540" t="s">
        <v>20</v>
      </c>
      <c r="AW166" s="540" t="s">
        <v>33</v>
      </c>
      <c r="AX166" s="540" t="s">
        <v>71</v>
      </c>
      <c r="AY166" s="542" t="s">
        <v>134</v>
      </c>
    </row>
    <row r="167" spans="1:65" s="532" customFormat="1" x14ac:dyDescent="0.2">
      <c r="B167" s="533"/>
      <c r="D167" s="526" t="s">
        <v>145</v>
      </c>
      <c r="E167" s="534" t="s">
        <v>3</v>
      </c>
      <c r="F167" s="535" t="s">
        <v>247</v>
      </c>
      <c r="H167" s="536">
        <v>2</v>
      </c>
      <c r="I167" s="430"/>
      <c r="L167" s="533"/>
      <c r="M167" s="537"/>
      <c r="N167" s="538"/>
      <c r="O167" s="538"/>
      <c r="P167" s="538"/>
      <c r="Q167" s="538"/>
      <c r="R167" s="538"/>
      <c r="S167" s="538"/>
      <c r="T167" s="539"/>
      <c r="AT167" s="534" t="s">
        <v>145</v>
      </c>
      <c r="AU167" s="534" t="s">
        <v>80</v>
      </c>
      <c r="AV167" s="532" t="s">
        <v>80</v>
      </c>
      <c r="AW167" s="532" t="s">
        <v>33</v>
      </c>
      <c r="AX167" s="532" t="s">
        <v>20</v>
      </c>
      <c r="AY167" s="534" t="s">
        <v>134</v>
      </c>
    </row>
    <row r="168" spans="1:65" s="445" customFormat="1" ht="24" x14ac:dyDescent="0.2">
      <c r="A168" s="442"/>
      <c r="B168" s="443"/>
      <c r="C168" s="514" t="s">
        <v>248</v>
      </c>
      <c r="D168" s="514" t="s">
        <v>136</v>
      </c>
      <c r="E168" s="515" t="s">
        <v>249</v>
      </c>
      <c r="F168" s="516" t="s">
        <v>250</v>
      </c>
      <c r="G168" s="517" t="s">
        <v>241</v>
      </c>
      <c r="H168" s="518">
        <v>2</v>
      </c>
      <c r="I168" s="401"/>
      <c r="J168" s="519">
        <f>ROUND(I168*H168,2)</f>
        <v>0</v>
      </c>
      <c r="K168" s="516" t="s">
        <v>3</v>
      </c>
      <c r="L168" s="443"/>
      <c r="M168" s="520" t="s">
        <v>3</v>
      </c>
      <c r="N168" s="521" t="s">
        <v>42</v>
      </c>
      <c r="O168" s="522">
        <v>0</v>
      </c>
      <c r="P168" s="522">
        <f>O168*H168</f>
        <v>0</v>
      </c>
      <c r="Q168" s="522">
        <v>0</v>
      </c>
      <c r="R168" s="522">
        <f>Q168*H168</f>
        <v>0</v>
      </c>
      <c r="S168" s="522">
        <v>0</v>
      </c>
      <c r="T168" s="523">
        <f>S168*H168</f>
        <v>0</v>
      </c>
      <c r="U168" s="442"/>
      <c r="V168" s="442"/>
      <c r="W168" s="442"/>
      <c r="X168" s="442"/>
      <c r="Y168" s="442"/>
      <c r="Z168" s="442"/>
      <c r="AA168" s="442"/>
      <c r="AB168" s="442"/>
      <c r="AC168" s="442"/>
      <c r="AD168" s="442"/>
      <c r="AE168" s="442"/>
      <c r="AR168" s="524" t="s">
        <v>141</v>
      </c>
      <c r="AT168" s="524" t="s">
        <v>136</v>
      </c>
      <c r="AU168" s="524" t="s">
        <v>80</v>
      </c>
      <c r="AY168" s="435" t="s">
        <v>134</v>
      </c>
      <c r="BE168" s="525">
        <f>IF(N168="základní",J168,0)</f>
        <v>0</v>
      </c>
      <c r="BF168" s="525">
        <f>IF(N168="snížená",J168,0)</f>
        <v>0</v>
      </c>
      <c r="BG168" s="525">
        <f>IF(N168="zákl. přenesená",J168,0)</f>
        <v>0</v>
      </c>
      <c r="BH168" s="525">
        <f>IF(N168="sníž. přenesená",J168,0)</f>
        <v>0</v>
      </c>
      <c r="BI168" s="525">
        <f>IF(N168="nulová",J168,0)</f>
        <v>0</v>
      </c>
      <c r="BJ168" s="435" t="s">
        <v>20</v>
      </c>
      <c r="BK168" s="525">
        <f>ROUND(I168*H168,2)</f>
        <v>0</v>
      </c>
      <c r="BL168" s="435" t="s">
        <v>141</v>
      </c>
      <c r="BM168" s="524" t="s">
        <v>251</v>
      </c>
    </row>
    <row r="169" spans="1:65" s="540" customFormat="1" x14ac:dyDescent="0.2">
      <c r="B169" s="541"/>
      <c r="D169" s="526" t="s">
        <v>145</v>
      </c>
      <c r="E169" s="542" t="s">
        <v>3</v>
      </c>
      <c r="F169" s="543" t="s">
        <v>243</v>
      </c>
      <c r="H169" s="542" t="s">
        <v>3</v>
      </c>
      <c r="I169" s="431"/>
      <c r="L169" s="541"/>
      <c r="M169" s="544"/>
      <c r="N169" s="545"/>
      <c r="O169" s="545"/>
      <c r="P169" s="545"/>
      <c r="Q169" s="545"/>
      <c r="R169" s="545"/>
      <c r="S169" s="545"/>
      <c r="T169" s="546"/>
      <c r="AT169" s="542" t="s">
        <v>145</v>
      </c>
      <c r="AU169" s="542" t="s">
        <v>80</v>
      </c>
      <c r="AV169" s="540" t="s">
        <v>20</v>
      </c>
      <c r="AW169" s="540" t="s">
        <v>33</v>
      </c>
      <c r="AX169" s="540" t="s">
        <v>71</v>
      </c>
      <c r="AY169" s="542" t="s">
        <v>134</v>
      </c>
    </row>
    <row r="170" spans="1:65" s="540" customFormat="1" x14ac:dyDescent="0.2">
      <c r="B170" s="541"/>
      <c r="D170" s="526" t="s">
        <v>145</v>
      </c>
      <c r="E170" s="542" t="s">
        <v>3</v>
      </c>
      <c r="F170" s="543" t="s">
        <v>252</v>
      </c>
      <c r="H170" s="542" t="s">
        <v>3</v>
      </c>
      <c r="I170" s="431"/>
      <c r="L170" s="541"/>
      <c r="M170" s="544"/>
      <c r="N170" s="545"/>
      <c r="O170" s="545"/>
      <c r="P170" s="545"/>
      <c r="Q170" s="545"/>
      <c r="R170" s="545"/>
      <c r="S170" s="545"/>
      <c r="T170" s="546"/>
      <c r="AT170" s="542" t="s">
        <v>145</v>
      </c>
      <c r="AU170" s="542" t="s">
        <v>80</v>
      </c>
      <c r="AV170" s="540" t="s">
        <v>20</v>
      </c>
      <c r="AW170" s="540" t="s">
        <v>33</v>
      </c>
      <c r="AX170" s="540" t="s">
        <v>71</v>
      </c>
      <c r="AY170" s="542" t="s">
        <v>134</v>
      </c>
    </row>
    <row r="171" spans="1:65" s="540" customFormat="1" x14ac:dyDescent="0.2">
      <c r="B171" s="541"/>
      <c r="D171" s="526" t="s">
        <v>145</v>
      </c>
      <c r="E171" s="542" t="s">
        <v>3</v>
      </c>
      <c r="F171" s="543" t="s">
        <v>253</v>
      </c>
      <c r="H171" s="542" t="s">
        <v>3</v>
      </c>
      <c r="I171" s="431"/>
      <c r="L171" s="541"/>
      <c r="M171" s="544"/>
      <c r="N171" s="545"/>
      <c r="O171" s="545"/>
      <c r="P171" s="545"/>
      <c r="Q171" s="545"/>
      <c r="R171" s="545"/>
      <c r="S171" s="545"/>
      <c r="T171" s="546"/>
      <c r="AT171" s="542" t="s">
        <v>145</v>
      </c>
      <c r="AU171" s="542" t="s">
        <v>80</v>
      </c>
      <c r="AV171" s="540" t="s">
        <v>20</v>
      </c>
      <c r="AW171" s="540" t="s">
        <v>33</v>
      </c>
      <c r="AX171" s="540" t="s">
        <v>71</v>
      </c>
      <c r="AY171" s="542" t="s">
        <v>134</v>
      </c>
    </row>
    <row r="172" spans="1:65" s="540" customFormat="1" x14ac:dyDescent="0.2">
      <c r="B172" s="541"/>
      <c r="D172" s="526" t="s">
        <v>145</v>
      </c>
      <c r="E172" s="542" t="s">
        <v>3</v>
      </c>
      <c r="F172" s="543" t="s">
        <v>245</v>
      </c>
      <c r="H172" s="542" t="s">
        <v>3</v>
      </c>
      <c r="I172" s="431"/>
      <c r="L172" s="541"/>
      <c r="M172" s="544"/>
      <c r="N172" s="545"/>
      <c r="O172" s="545"/>
      <c r="P172" s="545"/>
      <c r="Q172" s="545"/>
      <c r="R172" s="545"/>
      <c r="S172" s="545"/>
      <c r="T172" s="546"/>
      <c r="AT172" s="542" t="s">
        <v>145</v>
      </c>
      <c r="AU172" s="542" t="s">
        <v>80</v>
      </c>
      <c r="AV172" s="540" t="s">
        <v>20</v>
      </c>
      <c r="AW172" s="540" t="s">
        <v>33</v>
      </c>
      <c r="AX172" s="540" t="s">
        <v>71</v>
      </c>
      <c r="AY172" s="542" t="s">
        <v>134</v>
      </c>
    </row>
    <row r="173" spans="1:65" s="540" customFormat="1" x14ac:dyDescent="0.2">
      <c r="B173" s="541"/>
      <c r="D173" s="526" t="s">
        <v>145</v>
      </c>
      <c r="E173" s="542" t="s">
        <v>3</v>
      </c>
      <c r="F173" s="543" t="s">
        <v>246</v>
      </c>
      <c r="H173" s="542" t="s">
        <v>3</v>
      </c>
      <c r="I173" s="431"/>
      <c r="L173" s="541"/>
      <c r="M173" s="544"/>
      <c r="N173" s="545"/>
      <c r="O173" s="545"/>
      <c r="P173" s="545"/>
      <c r="Q173" s="545"/>
      <c r="R173" s="545"/>
      <c r="S173" s="545"/>
      <c r="T173" s="546"/>
      <c r="AT173" s="542" t="s">
        <v>145</v>
      </c>
      <c r="AU173" s="542" t="s">
        <v>80</v>
      </c>
      <c r="AV173" s="540" t="s">
        <v>20</v>
      </c>
      <c r="AW173" s="540" t="s">
        <v>33</v>
      </c>
      <c r="AX173" s="540" t="s">
        <v>71</v>
      </c>
      <c r="AY173" s="542" t="s">
        <v>134</v>
      </c>
    </row>
    <row r="174" spans="1:65" s="532" customFormat="1" x14ac:dyDescent="0.2">
      <c r="B174" s="533"/>
      <c r="D174" s="526" t="s">
        <v>145</v>
      </c>
      <c r="E174" s="534" t="s">
        <v>3</v>
      </c>
      <c r="F174" s="535" t="s">
        <v>247</v>
      </c>
      <c r="H174" s="536">
        <v>2</v>
      </c>
      <c r="I174" s="430"/>
      <c r="L174" s="533"/>
      <c r="M174" s="537"/>
      <c r="N174" s="538"/>
      <c r="O174" s="538"/>
      <c r="P174" s="538"/>
      <c r="Q174" s="538"/>
      <c r="R174" s="538"/>
      <c r="S174" s="538"/>
      <c r="T174" s="539"/>
      <c r="AT174" s="534" t="s">
        <v>145</v>
      </c>
      <c r="AU174" s="534" t="s">
        <v>80</v>
      </c>
      <c r="AV174" s="532" t="s">
        <v>80</v>
      </c>
      <c r="AW174" s="532" t="s">
        <v>33</v>
      </c>
      <c r="AX174" s="532" t="s">
        <v>20</v>
      </c>
      <c r="AY174" s="534" t="s">
        <v>134</v>
      </c>
    </row>
    <row r="175" spans="1:65" s="445" customFormat="1" ht="16.5" customHeight="1" x14ac:dyDescent="0.2">
      <c r="A175" s="442"/>
      <c r="B175" s="443"/>
      <c r="C175" s="514" t="s">
        <v>254</v>
      </c>
      <c r="D175" s="514" t="s">
        <v>136</v>
      </c>
      <c r="E175" s="515" t="s">
        <v>255</v>
      </c>
      <c r="F175" s="516" t="s">
        <v>256</v>
      </c>
      <c r="G175" s="517" t="s">
        <v>241</v>
      </c>
      <c r="H175" s="518">
        <v>1</v>
      </c>
      <c r="I175" s="401"/>
      <c r="J175" s="519">
        <f>ROUND(I175*H175,2)</f>
        <v>0</v>
      </c>
      <c r="K175" s="516" t="s">
        <v>3</v>
      </c>
      <c r="L175" s="443"/>
      <c r="M175" s="520" t="s">
        <v>3</v>
      </c>
      <c r="N175" s="521" t="s">
        <v>42</v>
      </c>
      <c r="O175" s="522">
        <v>0</v>
      </c>
      <c r="P175" s="522">
        <f>O175*H175</f>
        <v>0</v>
      </c>
      <c r="Q175" s="522">
        <v>0</v>
      </c>
      <c r="R175" s="522">
        <f>Q175*H175</f>
        <v>0</v>
      </c>
      <c r="S175" s="522">
        <v>0</v>
      </c>
      <c r="T175" s="523">
        <f>S175*H175</f>
        <v>0</v>
      </c>
      <c r="U175" s="442"/>
      <c r="V175" s="442"/>
      <c r="W175" s="442"/>
      <c r="X175" s="442"/>
      <c r="Y175" s="442"/>
      <c r="Z175" s="442"/>
      <c r="AA175" s="442"/>
      <c r="AB175" s="442"/>
      <c r="AC175" s="442"/>
      <c r="AD175" s="442"/>
      <c r="AE175" s="442"/>
      <c r="AR175" s="524" t="s">
        <v>141</v>
      </c>
      <c r="AT175" s="524" t="s">
        <v>136</v>
      </c>
      <c r="AU175" s="524" t="s">
        <v>80</v>
      </c>
      <c r="AY175" s="435" t="s">
        <v>134</v>
      </c>
      <c r="BE175" s="525">
        <f>IF(N175="základní",J175,0)</f>
        <v>0</v>
      </c>
      <c r="BF175" s="525">
        <f>IF(N175="snížená",J175,0)</f>
        <v>0</v>
      </c>
      <c r="BG175" s="525">
        <f>IF(N175="zákl. přenesená",J175,0)</f>
        <v>0</v>
      </c>
      <c r="BH175" s="525">
        <f>IF(N175="sníž. přenesená",J175,0)</f>
        <v>0</v>
      </c>
      <c r="BI175" s="525">
        <f>IF(N175="nulová",J175,0)</f>
        <v>0</v>
      </c>
      <c r="BJ175" s="435" t="s">
        <v>20</v>
      </c>
      <c r="BK175" s="525">
        <f>ROUND(I175*H175,2)</f>
        <v>0</v>
      </c>
      <c r="BL175" s="435" t="s">
        <v>141</v>
      </c>
      <c r="BM175" s="524" t="s">
        <v>257</v>
      </c>
    </row>
    <row r="176" spans="1:65" s="540" customFormat="1" x14ac:dyDescent="0.2">
      <c r="B176" s="541"/>
      <c r="D176" s="526" t="s">
        <v>145</v>
      </c>
      <c r="E176" s="542" t="s">
        <v>3</v>
      </c>
      <c r="F176" s="543" t="s">
        <v>243</v>
      </c>
      <c r="H176" s="542" t="s">
        <v>3</v>
      </c>
      <c r="I176" s="431"/>
      <c r="L176" s="541"/>
      <c r="M176" s="544"/>
      <c r="N176" s="545"/>
      <c r="O176" s="545"/>
      <c r="P176" s="545"/>
      <c r="Q176" s="545"/>
      <c r="R176" s="545"/>
      <c r="S176" s="545"/>
      <c r="T176" s="546"/>
      <c r="AT176" s="542" t="s">
        <v>145</v>
      </c>
      <c r="AU176" s="542" t="s">
        <v>80</v>
      </c>
      <c r="AV176" s="540" t="s">
        <v>20</v>
      </c>
      <c r="AW176" s="540" t="s">
        <v>33</v>
      </c>
      <c r="AX176" s="540" t="s">
        <v>71</v>
      </c>
      <c r="AY176" s="542" t="s">
        <v>134</v>
      </c>
    </row>
    <row r="177" spans="1:65" s="540" customFormat="1" x14ac:dyDescent="0.2">
      <c r="B177" s="541"/>
      <c r="D177" s="526" t="s">
        <v>145</v>
      </c>
      <c r="E177" s="542" t="s">
        <v>3</v>
      </c>
      <c r="F177" s="543" t="s">
        <v>245</v>
      </c>
      <c r="H177" s="542" t="s">
        <v>3</v>
      </c>
      <c r="I177" s="431"/>
      <c r="L177" s="541"/>
      <c r="M177" s="544"/>
      <c r="N177" s="545"/>
      <c r="O177" s="545"/>
      <c r="P177" s="545"/>
      <c r="Q177" s="545"/>
      <c r="R177" s="545"/>
      <c r="S177" s="545"/>
      <c r="T177" s="546"/>
      <c r="AT177" s="542" t="s">
        <v>145</v>
      </c>
      <c r="AU177" s="542" t="s">
        <v>80</v>
      </c>
      <c r="AV177" s="540" t="s">
        <v>20</v>
      </c>
      <c r="AW177" s="540" t="s">
        <v>33</v>
      </c>
      <c r="AX177" s="540" t="s">
        <v>71</v>
      </c>
      <c r="AY177" s="542" t="s">
        <v>134</v>
      </c>
    </row>
    <row r="178" spans="1:65" s="540" customFormat="1" x14ac:dyDescent="0.2">
      <c r="B178" s="541"/>
      <c r="D178" s="526" t="s">
        <v>145</v>
      </c>
      <c r="E178" s="542" t="s">
        <v>3</v>
      </c>
      <c r="F178" s="543" t="s">
        <v>246</v>
      </c>
      <c r="H178" s="542" t="s">
        <v>3</v>
      </c>
      <c r="I178" s="431"/>
      <c r="L178" s="541"/>
      <c r="M178" s="544"/>
      <c r="N178" s="545"/>
      <c r="O178" s="545"/>
      <c r="P178" s="545"/>
      <c r="Q178" s="545"/>
      <c r="R178" s="545"/>
      <c r="S178" s="545"/>
      <c r="T178" s="546"/>
      <c r="AT178" s="542" t="s">
        <v>145</v>
      </c>
      <c r="AU178" s="542" t="s">
        <v>80</v>
      </c>
      <c r="AV178" s="540" t="s">
        <v>20</v>
      </c>
      <c r="AW178" s="540" t="s">
        <v>33</v>
      </c>
      <c r="AX178" s="540" t="s">
        <v>71</v>
      </c>
      <c r="AY178" s="542" t="s">
        <v>134</v>
      </c>
    </row>
    <row r="179" spans="1:65" s="532" customFormat="1" x14ac:dyDescent="0.2">
      <c r="B179" s="533"/>
      <c r="D179" s="526" t="s">
        <v>145</v>
      </c>
      <c r="E179" s="534" t="s">
        <v>3</v>
      </c>
      <c r="F179" s="535" t="s">
        <v>258</v>
      </c>
      <c r="H179" s="536">
        <v>1</v>
      </c>
      <c r="I179" s="430"/>
      <c r="L179" s="533"/>
      <c r="M179" s="537"/>
      <c r="N179" s="538"/>
      <c r="O179" s="538"/>
      <c r="P179" s="538"/>
      <c r="Q179" s="538"/>
      <c r="R179" s="538"/>
      <c r="S179" s="538"/>
      <c r="T179" s="539"/>
      <c r="AT179" s="534" t="s">
        <v>145</v>
      </c>
      <c r="AU179" s="534" t="s">
        <v>80</v>
      </c>
      <c r="AV179" s="532" t="s">
        <v>80</v>
      </c>
      <c r="AW179" s="532" t="s">
        <v>33</v>
      </c>
      <c r="AX179" s="532" t="s">
        <v>20</v>
      </c>
      <c r="AY179" s="534" t="s">
        <v>134</v>
      </c>
    </row>
    <row r="180" spans="1:65" s="445" customFormat="1" ht="24" x14ac:dyDescent="0.2">
      <c r="A180" s="442"/>
      <c r="B180" s="443"/>
      <c r="C180" s="514" t="s">
        <v>259</v>
      </c>
      <c r="D180" s="514" t="s">
        <v>136</v>
      </c>
      <c r="E180" s="515" t="s">
        <v>260</v>
      </c>
      <c r="F180" s="516" t="s">
        <v>261</v>
      </c>
      <c r="G180" s="517" t="s">
        <v>241</v>
      </c>
      <c r="H180" s="518">
        <v>1</v>
      </c>
      <c r="I180" s="401"/>
      <c r="J180" s="519">
        <f>ROUND(I180*H180,2)</f>
        <v>0</v>
      </c>
      <c r="K180" s="516" t="s">
        <v>3</v>
      </c>
      <c r="L180" s="443"/>
      <c r="M180" s="520" t="s">
        <v>3</v>
      </c>
      <c r="N180" s="521" t="s">
        <v>42</v>
      </c>
      <c r="O180" s="522">
        <v>0</v>
      </c>
      <c r="P180" s="522">
        <f>O180*H180</f>
        <v>0</v>
      </c>
      <c r="Q180" s="522">
        <v>0</v>
      </c>
      <c r="R180" s="522">
        <f>Q180*H180</f>
        <v>0</v>
      </c>
      <c r="S180" s="522">
        <v>0</v>
      </c>
      <c r="T180" s="523">
        <f>S180*H180</f>
        <v>0</v>
      </c>
      <c r="U180" s="442"/>
      <c r="V180" s="442"/>
      <c r="W180" s="442"/>
      <c r="X180" s="442"/>
      <c r="Y180" s="442"/>
      <c r="Z180" s="442"/>
      <c r="AA180" s="442"/>
      <c r="AB180" s="442"/>
      <c r="AC180" s="442"/>
      <c r="AD180" s="442"/>
      <c r="AE180" s="442"/>
      <c r="AR180" s="524" t="s">
        <v>141</v>
      </c>
      <c r="AT180" s="524" t="s">
        <v>136</v>
      </c>
      <c r="AU180" s="524" t="s">
        <v>80</v>
      </c>
      <c r="AY180" s="435" t="s">
        <v>134</v>
      </c>
      <c r="BE180" s="525">
        <f>IF(N180="základní",J180,0)</f>
        <v>0</v>
      </c>
      <c r="BF180" s="525">
        <f>IF(N180="snížená",J180,0)</f>
        <v>0</v>
      </c>
      <c r="BG180" s="525">
        <f>IF(N180="zákl. přenesená",J180,0)</f>
        <v>0</v>
      </c>
      <c r="BH180" s="525">
        <f>IF(N180="sníž. přenesená",J180,0)</f>
        <v>0</v>
      </c>
      <c r="BI180" s="525">
        <f>IF(N180="nulová",J180,0)</f>
        <v>0</v>
      </c>
      <c r="BJ180" s="435" t="s">
        <v>20</v>
      </c>
      <c r="BK180" s="525">
        <f>ROUND(I180*H180,2)</f>
        <v>0</v>
      </c>
      <c r="BL180" s="435" t="s">
        <v>141</v>
      </c>
      <c r="BM180" s="524" t="s">
        <v>262</v>
      </c>
    </row>
    <row r="181" spans="1:65" s="540" customFormat="1" x14ac:dyDescent="0.2">
      <c r="B181" s="541"/>
      <c r="D181" s="526" t="s">
        <v>145</v>
      </c>
      <c r="E181" s="542" t="s">
        <v>3</v>
      </c>
      <c r="F181" s="543" t="s">
        <v>243</v>
      </c>
      <c r="H181" s="542" t="s">
        <v>3</v>
      </c>
      <c r="I181" s="431"/>
      <c r="L181" s="541"/>
      <c r="M181" s="544"/>
      <c r="N181" s="545"/>
      <c r="O181" s="545"/>
      <c r="P181" s="545"/>
      <c r="Q181" s="545"/>
      <c r="R181" s="545"/>
      <c r="S181" s="545"/>
      <c r="T181" s="546"/>
      <c r="AT181" s="542" t="s">
        <v>145</v>
      </c>
      <c r="AU181" s="542" t="s">
        <v>80</v>
      </c>
      <c r="AV181" s="540" t="s">
        <v>20</v>
      </c>
      <c r="AW181" s="540" t="s">
        <v>33</v>
      </c>
      <c r="AX181" s="540" t="s">
        <v>71</v>
      </c>
      <c r="AY181" s="542" t="s">
        <v>134</v>
      </c>
    </row>
    <row r="182" spans="1:65" s="540" customFormat="1" x14ac:dyDescent="0.2">
      <c r="B182" s="541"/>
      <c r="D182" s="526" t="s">
        <v>145</v>
      </c>
      <c r="E182" s="542" t="s">
        <v>3</v>
      </c>
      <c r="F182" s="543" t="s">
        <v>244</v>
      </c>
      <c r="H182" s="542" t="s">
        <v>3</v>
      </c>
      <c r="I182" s="431"/>
      <c r="L182" s="541"/>
      <c r="M182" s="544"/>
      <c r="N182" s="545"/>
      <c r="O182" s="545"/>
      <c r="P182" s="545"/>
      <c r="Q182" s="545"/>
      <c r="R182" s="545"/>
      <c r="S182" s="545"/>
      <c r="T182" s="546"/>
      <c r="AT182" s="542" t="s">
        <v>145</v>
      </c>
      <c r="AU182" s="542" t="s">
        <v>80</v>
      </c>
      <c r="AV182" s="540" t="s">
        <v>20</v>
      </c>
      <c r="AW182" s="540" t="s">
        <v>33</v>
      </c>
      <c r="AX182" s="540" t="s">
        <v>71</v>
      </c>
      <c r="AY182" s="542" t="s">
        <v>134</v>
      </c>
    </row>
    <row r="183" spans="1:65" s="540" customFormat="1" x14ac:dyDescent="0.2">
      <c r="B183" s="541"/>
      <c r="D183" s="526" t="s">
        <v>145</v>
      </c>
      <c r="E183" s="542" t="s">
        <v>3</v>
      </c>
      <c r="F183" s="543" t="s">
        <v>245</v>
      </c>
      <c r="H183" s="542" t="s">
        <v>3</v>
      </c>
      <c r="I183" s="431"/>
      <c r="L183" s="541"/>
      <c r="M183" s="544"/>
      <c r="N183" s="545"/>
      <c r="O183" s="545"/>
      <c r="P183" s="545"/>
      <c r="Q183" s="545"/>
      <c r="R183" s="545"/>
      <c r="S183" s="545"/>
      <c r="T183" s="546"/>
      <c r="AT183" s="542" t="s">
        <v>145</v>
      </c>
      <c r="AU183" s="542" t="s">
        <v>80</v>
      </c>
      <c r="AV183" s="540" t="s">
        <v>20</v>
      </c>
      <c r="AW183" s="540" t="s">
        <v>33</v>
      </c>
      <c r="AX183" s="540" t="s">
        <v>71</v>
      </c>
      <c r="AY183" s="542" t="s">
        <v>134</v>
      </c>
    </row>
    <row r="184" spans="1:65" s="540" customFormat="1" x14ac:dyDescent="0.2">
      <c r="B184" s="541"/>
      <c r="D184" s="526" t="s">
        <v>145</v>
      </c>
      <c r="E184" s="542" t="s">
        <v>3</v>
      </c>
      <c r="F184" s="543" t="s">
        <v>246</v>
      </c>
      <c r="H184" s="542" t="s">
        <v>3</v>
      </c>
      <c r="I184" s="431"/>
      <c r="L184" s="541"/>
      <c r="M184" s="544"/>
      <c r="N184" s="545"/>
      <c r="O184" s="545"/>
      <c r="P184" s="545"/>
      <c r="Q184" s="545"/>
      <c r="R184" s="545"/>
      <c r="S184" s="545"/>
      <c r="T184" s="546"/>
      <c r="AT184" s="542" t="s">
        <v>145</v>
      </c>
      <c r="AU184" s="542" t="s">
        <v>80</v>
      </c>
      <c r="AV184" s="540" t="s">
        <v>20</v>
      </c>
      <c r="AW184" s="540" t="s">
        <v>33</v>
      </c>
      <c r="AX184" s="540" t="s">
        <v>71</v>
      </c>
      <c r="AY184" s="542" t="s">
        <v>134</v>
      </c>
    </row>
    <row r="185" spans="1:65" s="532" customFormat="1" x14ac:dyDescent="0.2">
      <c r="B185" s="533"/>
      <c r="D185" s="526" t="s">
        <v>145</v>
      </c>
      <c r="E185" s="534" t="s">
        <v>3</v>
      </c>
      <c r="F185" s="535" t="s">
        <v>263</v>
      </c>
      <c r="H185" s="536">
        <v>1</v>
      </c>
      <c r="I185" s="430"/>
      <c r="L185" s="533"/>
      <c r="M185" s="537"/>
      <c r="N185" s="538"/>
      <c r="O185" s="538"/>
      <c r="P185" s="538"/>
      <c r="Q185" s="538"/>
      <c r="R185" s="538"/>
      <c r="S185" s="538"/>
      <c r="T185" s="539"/>
      <c r="AT185" s="534" t="s">
        <v>145</v>
      </c>
      <c r="AU185" s="534" t="s">
        <v>80</v>
      </c>
      <c r="AV185" s="532" t="s">
        <v>80</v>
      </c>
      <c r="AW185" s="532" t="s">
        <v>33</v>
      </c>
      <c r="AX185" s="532" t="s">
        <v>20</v>
      </c>
      <c r="AY185" s="534" t="s">
        <v>134</v>
      </c>
    </row>
    <row r="186" spans="1:65" s="445" customFormat="1" ht="24" x14ac:dyDescent="0.2">
      <c r="A186" s="442"/>
      <c r="B186" s="443"/>
      <c r="C186" s="514" t="s">
        <v>264</v>
      </c>
      <c r="D186" s="514" t="s">
        <v>136</v>
      </c>
      <c r="E186" s="515" t="s">
        <v>265</v>
      </c>
      <c r="F186" s="516" t="s">
        <v>266</v>
      </c>
      <c r="G186" s="517" t="s">
        <v>241</v>
      </c>
      <c r="H186" s="518">
        <v>1</v>
      </c>
      <c r="I186" s="401"/>
      <c r="J186" s="519">
        <f>ROUND(I186*H186,2)</f>
        <v>0</v>
      </c>
      <c r="K186" s="516" t="s">
        <v>3</v>
      </c>
      <c r="L186" s="443"/>
      <c r="M186" s="520" t="s">
        <v>3</v>
      </c>
      <c r="N186" s="521" t="s">
        <v>42</v>
      </c>
      <c r="O186" s="522">
        <v>0</v>
      </c>
      <c r="P186" s="522">
        <f>O186*H186</f>
        <v>0</v>
      </c>
      <c r="Q186" s="522">
        <v>0</v>
      </c>
      <c r="R186" s="522">
        <f>Q186*H186</f>
        <v>0</v>
      </c>
      <c r="S186" s="522">
        <v>0</v>
      </c>
      <c r="T186" s="523">
        <f>S186*H186</f>
        <v>0</v>
      </c>
      <c r="U186" s="442"/>
      <c r="V186" s="442"/>
      <c r="W186" s="442"/>
      <c r="X186" s="442"/>
      <c r="Y186" s="442"/>
      <c r="Z186" s="442"/>
      <c r="AA186" s="442"/>
      <c r="AB186" s="442"/>
      <c r="AC186" s="442"/>
      <c r="AD186" s="442"/>
      <c r="AE186" s="442"/>
      <c r="AR186" s="524" t="s">
        <v>141</v>
      </c>
      <c r="AT186" s="524" t="s">
        <v>136</v>
      </c>
      <c r="AU186" s="524" t="s">
        <v>80</v>
      </c>
      <c r="AY186" s="435" t="s">
        <v>134</v>
      </c>
      <c r="BE186" s="525">
        <f>IF(N186="základní",J186,0)</f>
        <v>0</v>
      </c>
      <c r="BF186" s="525">
        <f>IF(N186="snížená",J186,0)</f>
        <v>0</v>
      </c>
      <c r="BG186" s="525">
        <f>IF(N186="zákl. přenesená",J186,0)</f>
        <v>0</v>
      </c>
      <c r="BH186" s="525">
        <f>IF(N186="sníž. přenesená",J186,0)</f>
        <v>0</v>
      </c>
      <c r="BI186" s="525">
        <f>IF(N186="nulová",J186,0)</f>
        <v>0</v>
      </c>
      <c r="BJ186" s="435" t="s">
        <v>20</v>
      </c>
      <c r="BK186" s="525">
        <f>ROUND(I186*H186,2)</f>
        <v>0</v>
      </c>
      <c r="BL186" s="435" t="s">
        <v>141</v>
      </c>
      <c r="BM186" s="524" t="s">
        <v>267</v>
      </c>
    </row>
    <row r="187" spans="1:65" s="540" customFormat="1" x14ac:dyDescent="0.2">
      <c r="B187" s="541"/>
      <c r="D187" s="526" t="s">
        <v>145</v>
      </c>
      <c r="E187" s="542" t="s">
        <v>3</v>
      </c>
      <c r="F187" s="543" t="s">
        <v>243</v>
      </c>
      <c r="H187" s="542" t="s">
        <v>3</v>
      </c>
      <c r="I187" s="431"/>
      <c r="L187" s="541"/>
      <c r="M187" s="544"/>
      <c r="N187" s="545"/>
      <c r="O187" s="545"/>
      <c r="P187" s="545"/>
      <c r="Q187" s="545"/>
      <c r="R187" s="545"/>
      <c r="S187" s="545"/>
      <c r="T187" s="546"/>
      <c r="AT187" s="542" t="s">
        <v>145</v>
      </c>
      <c r="AU187" s="542" t="s">
        <v>80</v>
      </c>
      <c r="AV187" s="540" t="s">
        <v>20</v>
      </c>
      <c r="AW187" s="540" t="s">
        <v>33</v>
      </c>
      <c r="AX187" s="540" t="s">
        <v>71</v>
      </c>
      <c r="AY187" s="542" t="s">
        <v>134</v>
      </c>
    </row>
    <row r="188" spans="1:65" s="540" customFormat="1" x14ac:dyDescent="0.2">
      <c r="B188" s="541"/>
      <c r="D188" s="526" t="s">
        <v>145</v>
      </c>
      <c r="E188" s="542" t="s">
        <v>3</v>
      </c>
      <c r="F188" s="543" t="s">
        <v>252</v>
      </c>
      <c r="H188" s="542" t="s">
        <v>3</v>
      </c>
      <c r="I188" s="431"/>
      <c r="L188" s="541"/>
      <c r="M188" s="544"/>
      <c r="N188" s="545"/>
      <c r="O188" s="545"/>
      <c r="P188" s="545"/>
      <c r="Q188" s="545"/>
      <c r="R188" s="545"/>
      <c r="S188" s="545"/>
      <c r="T188" s="546"/>
      <c r="AT188" s="542" t="s">
        <v>145</v>
      </c>
      <c r="AU188" s="542" t="s">
        <v>80</v>
      </c>
      <c r="AV188" s="540" t="s">
        <v>20</v>
      </c>
      <c r="AW188" s="540" t="s">
        <v>33</v>
      </c>
      <c r="AX188" s="540" t="s">
        <v>71</v>
      </c>
      <c r="AY188" s="542" t="s">
        <v>134</v>
      </c>
    </row>
    <row r="189" spans="1:65" s="540" customFormat="1" x14ac:dyDescent="0.2">
      <c r="B189" s="541"/>
      <c r="D189" s="526" t="s">
        <v>145</v>
      </c>
      <c r="E189" s="542" t="s">
        <v>3</v>
      </c>
      <c r="F189" s="543" t="s">
        <v>268</v>
      </c>
      <c r="H189" s="542" t="s">
        <v>3</v>
      </c>
      <c r="I189" s="431"/>
      <c r="L189" s="541"/>
      <c r="M189" s="544"/>
      <c r="N189" s="545"/>
      <c r="O189" s="545"/>
      <c r="P189" s="545"/>
      <c r="Q189" s="545"/>
      <c r="R189" s="545"/>
      <c r="S189" s="545"/>
      <c r="T189" s="546"/>
      <c r="AT189" s="542" t="s">
        <v>145</v>
      </c>
      <c r="AU189" s="542" t="s">
        <v>80</v>
      </c>
      <c r="AV189" s="540" t="s">
        <v>20</v>
      </c>
      <c r="AW189" s="540" t="s">
        <v>33</v>
      </c>
      <c r="AX189" s="540" t="s">
        <v>71</v>
      </c>
      <c r="AY189" s="542" t="s">
        <v>134</v>
      </c>
    </row>
    <row r="190" spans="1:65" s="540" customFormat="1" x14ac:dyDescent="0.2">
      <c r="B190" s="541"/>
      <c r="D190" s="526" t="s">
        <v>145</v>
      </c>
      <c r="E190" s="542" t="s">
        <v>3</v>
      </c>
      <c r="F190" s="543" t="s">
        <v>245</v>
      </c>
      <c r="H190" s="542" t="s">
        <v>3</v>
      </c>
      <c r="I190" s="431"/>
      <c r="L190" s="541"/>
      <c r="M190" s="544"/>
      <c r="N190" s="545"/>
      <c r="O190" s="545"/>
      <c r="P190" s="545"/>
      <c r="Q190" s="545"/>
      <c r="R190" s="545"/>
      <c r="S190" s="545"/>
      <c r="T190" s="546"/>
      <c r="AT190" s="542" t="s">
        <v>145</v>
      </c>
      <c r="AU190" s="542" t="s">
        <v>80</v>
      </c>
      <c r="AV190" s="540" t="s">
        <v>20</v>
      </c>
      <c r="AW190" s="540" t="s">
        <v>33</v>
      </c>
      <c r="AX190" s="540" t="s">
        <v>71</v>
      </c>
      <c r="AY190" s="542" t="s">
        <v>134</v>
      </c>
    </row>
    <row r="191" spans="1:65" s="540" customFormat="1" x14ac:dyDescent="0.2">
      <c r="B191" s="541"/>
      <c r="D191" s="526" t="s">
        <v>145</v>
      </c>
      <c r="E191" s="542" t="s">
        <v>3</v>
      </c>
      <c r="F191" s="543" t="s">
        <v>246</v>
      </c>
      <c r="H191" s="542" t="s">
        <v>3</v>
      </c>
      <c r="I191" s="431"/>
      <c r="L191" s="541"/>
      <c r="M191" s="544"/>
      <c r="N191" s="545"/>
      <c r="O191" s="545"/>
      <c r="P191" s="545"/>
      <c r="Q191" s="545"/>
      <c r="R191" s="545"/>
      <c r="S191" s="545"/>
      <c r="T191" s="546"/>
      <c r="AT191" s="542" t="s">
        <v>145</v>
      </c>
      <c r="AU191" s="542" t="s">
        <v>80</v>
      </c>
      <c r="AV191" s="540" t="s">
        <v>20</v>
      </c>
      <c r="AW191" s="540" t="s">
        <v>33</v>
      </c>
      <c r="AX191" s="540" t="s">
        <v>71</v>
      </c>
      <c r="AY191" s="542" t="s">
        <v>134</v>
      </c>
    </row>
    <row r="192" spans="1:65" s="532" customFormat="1" x14ac:dyDescent="0.2">
      <c r="B192" s="533"/>
      <c r="D192" s="526" t="s">
        <v>145</v>
      </c>
      <c r="E192" s="534" t="s">
        <v>3</v>
      </c>
      <c r="F192" s="535" t="s">
        <v>263</v>
      </c>
      <c r="H192" s="536">
        <v>1</v>
      </c>
      <c r="I192" s="430"/>
      <c r="L192" s="533"/>
      <c r="M192" s="537"/>
      <c r="N192" s="538"/>
      <c r="O192" s="538"/>
      <c r="P192" s="538"/>
      <c r="Q192" s="538"/>
      <c r="R192" s="538"/>
      <c r="S192" s="538"/>
      <c r="T192" s="539"/>
      <c r="AT192" s="534" t="s">
        <v>145</v>
      </c>
      <c r="AU192" s="534" t="s">
        <v>80</v>
      </c>
      <c r="AV192" s="532" t="s">
        <v>80</v>
      </c>
      <c r="AW192" s="532" t="s">
        <v>33</v>
      </c>
      <c r="AX192" s="532" t="s">
        <v>20</v>
      </c>
      <c r="AY192" s="534" t="s">
        <v>134</v>
      </c>
    </row>
    <row r="193" spans="1:65" s="445" customFormat="1" ht="24" x14ac:dyDescent="0.2">
      <c r="A193" s="442"/>
      <c r="B193" s="443"/>
      <c r="C193" s="514" t="s">
        <v>8</v>
      </c>
      <c r="D193" s="514" t="s">
        <v>136</v>
      </c>
      <c r="E193" s="515" t="s">
        <v>269</v>
      </c>
      <c r="F193" s="516" t="s">
        <v>270</v>
      </c>
      <c r="G193" s="517" t="s">
        <v>241</v>
      </c>
      <c r="H193" s="518">
        <v>1</v>
      </c>
      <c r="I193" s="401"/>
      <c r="J193" s="519">
        <f>ROUND(I193*H193,2)</f>
        <v>0</v>
      </c>
      <c r="K193" s="516" t="s">
        <v>3</v>
      </c>
      <c r="L193" s="443"/>
      <c r="M193" s="520" t="s">
        <v>3</v>
      </c>
      <c r="N193" s="521" t="s">
        <v>42</v>
      </c>
      <c r="O193" s="522">
        <v>0</v>
      </c>
      <c r="P193" s="522">
        <f>O193*H193</f>
        <v>0</v>
      </c>
      <c r="Q193" s="522">
        <v>0</v>
      </c>
      <c r="R193" s="522">
        <f>Q193*H193</f>
        <v>0</v>
      </c>
      <c r="S193" s="522">
        <v>0</v>
      </c>
      <c r="T193" s="523">
        <f>S193*H193</f>
        <v>0</v>
      </c>
      <c r="U193" s="442"/>
      <c r="V193" s="442"/>
      <c r="W193" s="442"/>
      <c r="X193" s="442"/>
      <c r="Y193" s="442"/>
      <c r="Z193" s="442"/>
      <c r="AA193" s="442"/>
      <c r="AB193" s="442"/>
      <c r="AC193" s="442"/>
      <c r="AD193" s="442"/>
      <c r="AE193" s="442"/>
      <c r="AR193" s="524" t="s">
        <v>141</v>
      </c>
      <c r="AT193" s="524" t="s">
        <v>136</v>
      </c>
      <c r="AU193" s="524" t="s">
        <v>80</v>
      </c>
      <c r="AY193" s="435" t="s">
        <v>134</v>
      </c>
      <c r="BE193" s="525">
        <f>IF(N193="základní",J193,0)</f>
        <v>0</v>
      </c>
      <c r="BF193" s="525">
        <f>IF(N193="snížená",J193,0)</f>
        <v>0</v>
      </c>
      <c r="BG193" s="525">
        <f>IF(N193="zákl. přenesená",J193,0)</f>
        <v>0</v>
      </c>
      <c r="BH193" s="525">
        <f>IF(N193="sníž. přenesená",J193,0)</f>
        <v>0</v>
      </c>
      <c r="BI193" s="525">
        <f>IF(N193="nulová",J193,0)</f>
        <v>0</v>
      </c>
      <c r="BJ193" s="435" t="s">
        <v>20</v>
      </c>
      <c r="BK193" s="525">
        <f>ROUND(I193*H193,2)</f>
        <v>0</v>
      </c>
      <c r="BL193" s="435" t="s">
        <v>141</v>
      </c>
      <c r="BM193" s="524" t="s">
        <v>271</v>
      </c>
    </row>
    <row r="194" spans="1:65" s="540" customFormat="1" x14ac:dyDescent="0.2">
      <c r="B194" s="541"/>
      <c r="D194" s="526" t="s">
        <v>145</v>
      </c>
      <c r="E194" s="542" t="s">
        <v>3</v>
      </c>
      <c r="F194" s="543" t="s">
        <v>243</v>
      </c>
      <c r="H194" s="542" t="s">
        <v>3</v>
      </c>
      <c r="I194" s="431"/>
      <c r="L194" s="541"/>
      <c r="M194" s="544"/>
      <c r="N194" s="545"/>
      <c r="O194" s="545"/>
      <c r="P194" s="545"/>
      <c r="Q194" s="545"/>
      <c r="R194" s="545"/>
      <c r="S194" s="545"/>
      <c r="T194" s="546"/>
      <c r="AT194" s="542" t="s">
        <v>145</v>
      </c>
      <c r="AU194" s="542" t="s">
        <v>80</v>
      </c>
      <c r="AV194" s="540" t="s">
        <v>20</v>
      </c>
      <c r="AW194" s="540" t="s">
        <v>33</v>
      </c>
      <c r="AX194" s="540" t="s">
        <v>71</v>
      </c>
      <c r="AY194" s="542" t="s">
        <v>134</v>
      </c>
    </row>
    <row r="195" spans="1:65" s="540" customFormat="1" x14ac:dyDescent="0.2">
      <c r="B195" s="541"/>
      <c r="D195" s="526" t="s">
        <v>145</v>
      </c>
      <c r="E195" s="542" t="s">
        <v>3</v>
      </c>
      <c r="F195" s="543" t="s">
        <v>272</v>
      </c>
      <c r="H195" s="542" t="s">
        <v>3</v>
      </c>
      <c r="I195" s="431"/>
      <c r="L195" s="541"/>
      <c r="M195" s="544"/>
      <c r="N195" s="545"/>
      <c r="O195" s="545"/>
      <c r="P195" s="545"/>
      <c r="Q195" s="545"/>
      <c r="R195" s="545"/>
      <c r="S195" s="545"/>
      <c r="T195" s="546"/>
      <c r="AT195" s="542" t="s">
        <v>145</v>
      </c>
      <c r="AU195" s="542" t="s">
        <v>80</v>
      </c>
      <c r="AV195" s="540" t="s">
        <v>20</v>
      </c>
      <c r="AW195" s="540" t="s">
        <v>33</v>
      </c>
      <c r="AX195" s="540" t="s">
        <v>71</v>
      </c>
      <c r="AY195" s="542" t="s">
        <v>134</v>
      </c>
    </row>
    <row r="196" spans="1:65" s="540" customFormat="1" x14ac:dyDescent="0.2">
      <c r="B196" s="541"/>
      <c r="D196" s="526" t="s">
        <v>145</v>
      </c>
      <c r="E196" s="542" t="s">
        <v>3</v>
      </c>
      <c r="F196" s="543" t="s">
        <v>245</v>
      </c>
      <c r="H196" s="542" t="s">
        <v>3</v>
      </c>
      <c r="I196" s="431"/>
      <c r="L196" s="541"/>
      <c r="M196" s="544"/>
      <c r="N196" s="545"/>
      <c r="O196" s="545"/>
      <c r="P196" s="545"/>
      <c r="Q196" s="545"/>
      <c r="R196" s="545"/>
      <c r="S196" s="545"/>
      <c r="T196" s="546"/>
      <c r="AT196" s="542" t="s">
        <v>145</v>
      </c>
      <c r="AU196" s="542" t="s">
        <v>80</v>
      </c>
      <c r="AV196" s="540" t="s">
        <v>20</v>
      </c>
      <c r="AW196" s="540" t="s">
        <v>33</v>
      </c>
      <c r="AX196" s="540" t="s">
        <v>71</v>
      </c>
      <c r="AY196" s="542" t="s">
        <v>134</v>
      </c>
    </row>
    <row r="197" spans="1:65" s="540" customFormat="1" x14ac:dyDescent="0.2">
      <c r="B197" s="541"/>
      <c r="D197" s="526" t="s">
        <v>145</v>
      </c>
      <c r="E197" s="542" t="s">
        <v>3</v>
      </c>
      <c r="F197" s="543" t="s">
        <v>246</v>
      </c>
      <c r="H197" s="542" t="s">
        <v>3</v>
      </c>
      <c r="I197" s="431"/>
      <c r="L197" s="541"/>
      <c r="M197" s="544"/>
      <c r="N197" s="545"/>
      <c r="O197" s="545"/>
      <c r="P197" s="545"/>
      <c r="Q197" s="545"/>
      <c r="R197" s="545"/>
      <c r="S197" s="545"/>
      <c r="T197" s="546"/>
      <c r="AT197" s="542" t="s">
        <v>145</v>
      </c>
      <c r="AU197" s="542" t="s">
        <v>80</v>
      </c>
      <c r="AV197" s="540" t="s">
        <v>20</v>
      </c>
      <c r="AW197" s="540" t="s">
        <v>33</v>
      </c>
      <c r="AX197" s="540" t="s">
        <v>71</v>
      </c>
      <c r="AY197" s="542" t="s">
        <v>134</v>
      </c>
    </row>
    <row r="198" spans="1:65" s="532" customFormat="1" x14ac:dyDescent="0.2">
      <c r="B198" s="533"/>
      <c r="D198" s="526" t="s">
        <v>145</v>
      </c>
      <c r="E198" s="534" t="s">
        <v>3</v>
      </c>
      <c r="F198" s="535" t="s">
        <v>273</v>
      </c>
      <c r="H198" s="536">
        <v>1</v>
      </c>
      <c r="I198" s="430"/>
      <c r="L198" s="533"/>
      <c r="M198" s="537"/>
      <c r="N198" s="538"/>
      <c r="O198" s="538"/>
      <c r="P198" s="538"/>
      <c r="Q198" s="538"/>
      <c r="R198" s="538"/>
      <c r="S198" s="538"/>
      <c r="T198" s="539"/>
      <c r="AT198" s="534" t="s">
        <v>145</v>
      </c>
      <c r="AU198" s="534" t="s">
        <v>80</v>
      </c>
      <c r="AV198" s="532" t="s">
        <v>80</v>
      </c>
      <c r="AW198" s="532" t="s">
        <v>33</v>
      </c>
      <c r="AX198" s="532" t="s">
        <v>20</v>
      </c>
      <c r="AY198" s="534" t="s">
        <v>134</v>
      </c>
    </row>
    <row r="199" spans="1:65" s="501" customFormat="1" ht="22.9" customHeight="1" x14ac:dyDescent="0.2">
      <c r="B199" s="502"/>
      <c r="D199" s="503" t="s">
        <v>70</v>
      </c>
      <c r="E199" s="512" t="s">
        <v>170</v>
      </c>
      <c r="F199" s="512" t="s">
        <v>274</v>
      </c>
      <c r="I199" s="434"/>
      <c r="J199" s="513">
        <f>BK199</f>
        <v>0</v>
      </c>
      <c r="L199" s="502"/>
      <c r="M199" s="506"/>
      <c r="N199" s="507"/>
      <c r="O199" s="507"/>
      <c r="P199" s="508">
        <f>SUM(P200:P211)</f>
        <v>5.91</v>
      </c>
      <c r="Q199" s="507"/>
      <c r="R199" s="508">
        <f>SUM(R200:R211)</f>
        <v>6.6496000000000004</v>
      </c>
      <c r="S199" s="507"/>
      <c r="T199" s="509">
        <f>SUM(T200:T211)</f>
        <v>0</v>
      </c>
      <c r="AR199" s="503" t="s">
        <v>20</v>
      </c>
      <c r="AT199" s="510" t="s">
        <v>70</v>
      </c>
      <c r="AU199" s="510" t="s">
        <v>20</v>
      </c>
      <c r="AY199" s="503" t="s">
        <v>134</v>
      </c>
      <c r="BK199" s="511">
        <f>SUM(BK200:BK211)</f>
        <v>0</v>
      </c>
    </row>
    <row r="200" spans="1:65" s="445" customFormat="1" ht="16.5" customHeight="1" x14ac:dyDescent="0.2">
      <c r="A200" s="442"/>
      <c r="B200" s="443"/>
      <c r="C200" s="514" t="s">
        <v>275</v>
      </c>
      <c r="D200" s="514" t="s">
        <v>136</v>
      </c>
      <c r="E200" s="515" t="s">
        <v>276</v>
      </c>
      <c r="F200" s="516" t="s">
        <v>277</v>
      </c>
      <c r="G200" s="517" t="s">
        <v>219</v>
      </c>
      <c r="H200" s="518">
        <v>10</v>
      </c>
      <c r="I200" s="401"/>
      <c r="J200" s="519">
        <f>ROUND(I200*H200,2)</f>
        <v>0</v>
      </c>
      <c r="K200" s="516" t="s">
        <v>140</v>
      </c>
      <c r="L200" s="443"/>
      <c r="M200" s="520" t="s">
        <v>3</v>
      </c>
      <c r="N200" s="521" t="s">
        <v>42</v>
      </c>
      <c r="O200" s="522">
        <v>2.5000000000000001E-2</v>
      </c>
      <c r="P200" s="522">
        <f>O200*H200</f>
        <v>0.25</v>
      </c>
      <c r="Q200" s="522">
        <v>0.19800000000000001</v>
      </c>
      <c r="R200" s="522">
        <f>Q200*H200</f>
        <v>1.98</v>
      </c>
      <c r="S200" s="522">
        <v>0</v>
      </c>
      <c r="T200" s="523">
        <f>S200*H200</f>
        <v>0</v>
      </c>
      <c r="U200" s="442"/>
      <c r="V200" s="442"/>
      <c r="W200" s="442"/>
      <c r="X200" s="442"/>
      <c r="Y200" s="442"/>
      <c r="Z200" s="442"/>
      <c r="AA200" s="442"/>
      <c r="AB200" s="442"/>
      <c r="AC200" s="442"/>
      <c r="AD200" s="442"/>
      <c r="AE200" s="442"/>
      <c r="AR200" s="524" t="s">
        <v>141</v>
      </c>
      <c r="AT200" s="524" t="s">
        <v>136</v>
      </c>
      <c r="AU200" s="524" t="s">
        <v>80</v>
      </c>
      <c r="AY200" s="435" t="s">
        <v>134</v>
      </c>
      <c r="BE200" s="525">
        <f>IF(N200="základní",J200,0)</f>
        <v>0</v>
      </c>
      <c r="BF200" s="525">
        <f>IF(N200="snížená",J200,0)</f>
        <v>0</v>
      </c>
      <c r="BG200" s="525">
        <f>IF(N200="zákl. přenesená",J200,0)</f>
        <v>0</v>
      </c>
      <c r="BH200" s="525">
        <f>IF(N200="sníž. přenesená",J200,0)</f>
        <v>0</v>
      </c>
      <c r="BI200" s="525">
        <f>IF(N200="nulová",J200,0)</f>
        <v>0</v>
      </c>
      <c r="BJ200" s="435" t="s">
        <v>20</v>
      </c>
      <c r="BK200" s="525">
        <f>ROUND(I200*H200,2)</f>
        <v>0</v>
      </c>
      <c r="BL200" s="435" t="s">
        <v>141</v>
      </c>
      <c r="BM200" s="524" t="s">
        <v>278</v>
      </c>
    </row>
    <row r="201" spans="1:65" s="445" customFormat="1" x14ac:dyDescent="0.2">
      <c r="A201" s="442"/>
      <c r="B201" s="443"/>
      <c r="C201" s="442"/>
      <c r="D201" s="526" t="s">
        <v>143</v>
      </c>
      <c r="E201" s="442"/>
      <c r="F201" s="527" t="s">
        <v>279</v>
      </c>
      <c r="G201" s="442"/>
      <c r="H201" s="442"/>
      <c r="I201" s="429"/>
      <c r="J201" s="442"/>
      <c r="K201" s="442"/>
      <c r="L201" s="443"/>
      <c r="M201" s="528"/>
      <c r="N201" s="529"/>
      <c r="O201" s="530"/>
      <c r="P201" s="530"/>
      <c r="Q201" s="530"/>
      <c r="R201" s="530"/>
      <c r="S201" s="530"/>
      <c r="T201" s="531"/>
      <c r="U201" s="442"/>
      <c r="V201" s="442"/>
      <c r="W201" s="442"/>
      <c r="X201" s="442"/>
      <c r="Y201" s="442"/>
      <c r="Z201" s="442"/>
      <c r="AA201" s="442"/>
      <c r="AB201" s="442"/>
      <c r="AC201" s="442"/>
      <c r="AD201" s="442"/>
      <c r="AE201" s="442"/>
      <c r="AT201" s="435" t="s">
        <v>143</v>
      </c>
      <c r="AU201" s="435" t="s">
        <v>80</v>
      </c>
    </row>
    <row r="202" spans="1:65" s="532" customFormat="1" x14ac:dyDescent="0.2">
      <c r="B202" s="533"/>
      <c r="D202" s="526" t="s">
        <v>145</v>
      </c>
      <c r="E202" s="534" t="s">
        <v>3</v>
      </c>
      <c r="F202" s="535" t="s">
        <v>280</v>
      </c>
      <c r="H202" s="536">
        <v>10</v>
      </c>
      <c r="I202" s="430"/>
      <c r="L202" s="533"/>
      <c r="M202" s="537"/>
      <c r="N202" s="538"/>
      <c r="O202" s="538"/>
      <c r="P202" s="538"/>
      <c r="Q202" s="538"/>
      <c r="R202" s="538"/>
      <c r="S202" s="538"/>
      <c r="T202" s="539"/>
      <c r="AT202" s="534" t="s">
        <v>145</v>
      </c>
      <c r="AU202" s="534" t="s">
        <v>80</v>
      </c>
      <c r="AV202" s="532" t="s">
        <v>80</v>
      </c>
      <c r="AW202" s="532" t="s">
        <v>33</v>
      </c>
      <c r="AX202" s="532" t="s">
        <v>20</v>
      </c>
      <c r="AY202" s="534" t="s">
        <v>134</v>
      </c>
    </row>
    <row r="203" spans="1:65" s="445" customFormat="1" ht="16.5" customHeight="1" x14ac:dyDescent="0.2">
      <c r="A203" s="442"/>
      <c r="B203" s="443"/>
      <c r="C203" s="514" t="s">
        <v>281</v>
      </c>
      <c r="D203" s="514" t="s">
        <v>136</v>
      </c>
      <c r="E203" s="515" t="s">
        <v>282</v>
      </c>
      <c r="F203" s="516" t="s">
        <v>283</v>
      </c>
      <c r="G203" s="517" t="s">
        <v>219</v>
      </c>
      <c r="H203" s="518">
        <v>10</v>
      </c>
      <c r="I203" s="401"/>
      <c r="J203" s="519">
        <f>ROUND(I203*H203,2)</f>
        <v>0</v>
      </c>
      <c r="K203" s="516" t="s">
        <v>140</v>
      </c>
      <c r="L203" s="443"/>
      <c r="M203" s="520" t="s">
        <v>3</v>
      </c>
      <c r="N203" s="521" t="s">
        <v>42</v>
      </c>
      <c r="O203" s="522">
        <v>3.1E-2</v>
      </c>
      <c r="P203" s="522">
        <f>O203*H203</f>
        <v>0.31</v>
      </c>
      <c r="Q203" s="522">
        <v>0.23</v>
      </c>
      <c r="R203" s="522">
        <f>Q203*H203</f>
        <v>2.3000000000000003</v>
      </c>
      <c r="S203" s="522">
        <v>0</v>
      </c>
      <c r="T203" s="523">
        <f>S203*H203</f>
        <v>0</v>
      </c>
      <c r="U203" s="442"/>
      <c r="V203" s="442"/>
      <c r="W203" s="442"/>
      <c r="X203" s="442"/>
      <c r="Y203" s="442"/>
      <c r="Z203" s="442"/>
      <c r="AA203" s="442"/>
      <c r="AB203" s="442"/>
      <c r="AC203" s="442"/>
      <c r="AD203" s="442"/>
      <c r="AE203" s="442"/>
      <c r="AR203" s="524" t="s">
        <v>141</v>
      </c>
      <c r="AT203" s="524" t="s">
        <v>136</v>
      </c>
      <c r="AU203" s="524" t="s">
        <v>80</v>
      </c>
      <c r="AY203" s="435" t="s">
        <v>134</v>
      </c>
      <c r="BE203" s="525">
        <f>IF(N203="základní",J203,0)</f>
        <v>0</v>
      </c>
      <c r="BF203" s="525">
        <f>IF(N203="snížená",J203,0)</f>
        <v>0</v>
      </c>
      <c r="BG203" s="525">
        <f>IF(N203="zákl. přenesená",J203,0)</f>
        <v>0</v>
      </c>
      <c r="BH203" s="525">
        <f>IF(N203="sníž. přenesená",J203,0)</f>
        <v>0</v>
      </c>
      <c r="BI203" s="525">
        <f>IF(N203="nulová",J203,0)</f>
        <v>0</v>
      </c>
      <c r="BJ203" s="435" t="s">
        <v>20</v>
      </c>
      <c r="BK203" s="525">
        <f>ROUND(I203*H203,2)</f>
        <v>0</v>
      </c>
      <c r="BL203" s="435" t="s">
        <v>141</v>
      </c>
      <c r="BM203" s="524" t="s">
        <v>284</v>
      </c>
    </row>
    <row r="204" spans="1:65" s="445" customFormat="1" x14ac:dyDescent="0.2">
      <c r="A204" s="442"/>
      <c r="B204" s="443"/>
      <c r="C204" s="442"/>
      <c r="D204" s="526" t="s">
        <v>143</v>
      </c>
      <c r="E204" s="442"/>
      <c r="F204" s="527" t="s">
        <v>285</v>
      </c>
      <c r="G204" s="442"/>
      <c r="H204" s="442"/>
      <c r="I204" s="429"/>
      <c r="J204" s="442"/>
      <c r="K204" s="442"/>
      <c r="L204" s="443"/>
      <c r="M204" s="528"/>
      <c r="N204" s="529"/>
      <c r="O204" s="530"/>
      <c r="P204" s="530"/>
      <c r="Q204" s="530"/>
      <c r="R204" s="530"/>
      <c r="S204" s="530"/>
      <c r="T204" s="531"/>
      <c r="U204" s="442"/>
      <c r="V204" s="442"/>
      <c r="W204" s="442"/>
      <c r="X204" s="442"/>
      <c r="Y204" s="442"/>
      <c r="Z204" s="442"/>
      <c r="AA204" s="442"/>
      <c r="AB204" s="442"/>
      <c r="AC204" s="442"/>
      <c r="AD204" s="442"/>
      <c r="AE204" s="442"/>
      <c r="AT204" s="435" t="s">
        <v>143</v>
      </c>
      <c r="AU204" s="435" t="s">
        <v>80</v>
      </c>
    </row>
    <row r="205" spans="1:65" s="532" customFormat="1" x14ac:dyDescent="0.2">
      <c r="B205" s="533"/>
      <c r="D205" s="526" t="s">
        <v>145</v>
      </c>
      <c r="E205" s="534" t="s">
        <v>3</v>
      </c>
      <c r="F205" s="535" t="s">
        <v>280</v>
      </c>
      <c r="H205" s="536">
        <v>10</v>
      </c>
      <c r="I205" s="430"/>
      <c r="L205" s="533"/>
      <c r="M205" s="537"/>
      <c r="N205" s="538"/>
      <c r="O205" s="538"/>
      <c r="P205" s="538"/>
      <c r="Q205" s="538"/>
      <c r="R205" s="538"/>
      <c r="S205" s="538"/>
      <c r="T205" s="539"/>
      <c r="AT205" s="534" t="s">
        <v>145</v>
      </c>
      <c r="AU205" s="534" t="s">
        <v>80</v>
      </c>
      <c r="AV205" s="532" t="s">
        <v>80</v>
      </c>
      <c r="AW205" s="532" t="s">
        <v>33</v>
      </c>
      <c r="AX205" s="532" t="s">
        <v>20</v>
      </c>
      <c r="AY205" s="534" t="s">
        <v>134</v>
      </c>
    </row>
    <row r="206" spans="1:65" s="445" customFormat="1" ht="21.75" customHeight="1" x14ac:dyDescent="0.2">
      <c r="A206" s="442"/>
      <c r="B206" s="443"/>
      <c r="C206" s="514" t="s">
        <v>286</v>
      </c>
      <c r="D206" s="514" t="s">
        <v>136</v>
      </c>
      <c r="E206" s="515" t="s">
        <v>287</v>
      </c>
      <c r="F206" s="516" t="s">
        <v>288</v>
      </c>
      <c r="G206" s="517" t="s">
        <v>219</v>
      </c>
      <c r="H206" s="518">
        <v>10</v>
      </c>
      <c r="I206" s="401"/>
      <c r="J206" s="519">
        <f>ROUND(I206*H206,2)</f>
        <v>0</v>
      </c>
      <c r="K206" s="516" t="s">
        <v>140</v>
      </c>
      <c r="L206" s="443"/>
      <c r="M206" s="520" t="s">
        <v>3</v>
      </c>
      <c r="N206" s="521" t="s">
        <v>42</v>
      </c>
      <c r="O206" s="522">
        <v>0.53500000000000003</v>
      </c>
      <c r="P206" s="522">
        <f>O206*H206</f>
        <v>5.3500000000000005</v>
      </c>
      <c r="Q206" s="522">
        <v>0.10100000000000001</v>
      </c>
      <c r="R206" s="522">
        <f>Q206*H206</f>
        <v>1.01</v>
      </c>
      <c r="S206" s="522">
        <v>0</v>
      </c>
      <c r="T206" s="523">
        <f>S206*H206</f>
        <v>0</v>
      </c>
      <c r="U206" s="442"/>
      <c r="V206" s="442"/>
      <c r="W206" s="442"/>
      <c r="X206" s="442"/>
      <c r="Y206" s="442"/>
      <c r="Z206" s="442"/>
      <c r="AA206" s="442"/>
      <c r="AB206" s="442"/>
      <c r="AC206" s="442"/>
      <c r="AD206" s="442"/>
      <c r="AE206" s="442"/>
      <c r="AR206" s="524" t="s">
        <v>141</v>
      </c>
      <c r="AT206" s="524" t="s">
        <v>136</v>
      </c>
      <c r="AU206" s="524" t="s">
        <v>80</v>
      </c>
      <c r="AY206" s="435" t="s">
        <v>134</v>
      </c>
      <c r="BE206" s="525">
        <f>IF(N206="základní",J206,0)</f>
        <v>0</v>
      </c>
      <c r="BF206" s="525">
        <f>IF(N206="snížená",J206,0)</f>
        <v>0</v>
      </c>
      <c r="BG206" s="525">
        <f>IF(N206="zákl. přenesená",J206,0)</f>
        <v>0</v>
      </c>
      <c r="BH206" s="525">
        <f>IF(N206="sníž. přenesená",J206,0)</f>
        <v>0</v>
      </c>
      <c r="BI206" s="525">
        <f>IF(N206="nulová",J206,0)</f>
        <v>0</v>
      </c>
      <c r="BJ206" s="435" t="s">
        <v>20</v>
      </c>
      <c r="BK206" s="525">
        <f>ROUND(I206*H206,2)</f>
        <v>0</v>
      </c>
      <c r="BL206" s="435" t="s">
        <v>141</v>
      </c>
      <c r="BM206" s="524" t="s">
        <v>289</v>
      </c>
    </row>
    <row r="207" spans="1:65" s="445" customFormat="1" ht="29.25" x14ac:dyDescent="0.2">
      <c r="A207" s="442"/>
      <c r="B207" s="443"/>
      <c r="C207" s="442"/>
      <c r="D207" s="526" t="s">
        <v>143</v>
      </c>
      <c r="E207" s="442"/>
      <c r="F207" s="527" t="s">
        <v>290</v>
      </c>
      <c r="G207" s="442"/>
      <c r="H207" s="442"/>
      <c r="I207" s="429"/>
      <c r="J207" s="442"/>
      <c r="K207" s="442"/>
      <c r="L207" s="443"/>
      <c r="M207" s="528"/>
      <c r="N207" s="529"/>
      <c r="O207" s="530"/>
      <c r="P207" s="530"/>
      <c r="Q207" s="530"/>
      <c r="R207" s="530"/>
      <c r="S207" s="530"/>
      <c r="T207" s="531"/>
      <c r="U207" s="442"/>
      <c r="V207" s="442"/>
      <c r="W207" s="442"/>
      <c r="X207" s="442"/>
      <c r="Y207" s="442"/>
      <c r="Z207" s="442"/>
      <c r="AA207" s="442"/>
      <c r="AB207" s="442"/>
      <c r="AC207" s="442"/>
      <c r="AD207" s="442"/>
      <c r="AE207" s="442"/>
      <c r="AT207" s="435" t="s">
        <v>143</v>
      </c>
      <c r="AU207" s="435" t="s">
        <v>80</v>
      </c>
    </row>
    <row r="208" spans="1:65" s="532" customFormat="1" x14ac:dyDescent="0.2">
      <c r="B208" s="533"/>
      <c r="D208" s="526" t="s">
        <v>145</v>
      </c>
      <c r="E208" s="534" t="s">
        <v>3</v>
      </c>
      <c r="F208" s="535" t="s">
        <v>280</v>
      </c>
      <c r="H208" s="536">
        <v>10</v>
      </c>
      <c r="I208" s="430"/>
      <c r="L208" s="533"/>
      <c r="M208" s="537"/>
      <c r="N208" s="538"/>
      <c r="O208" s="538"/>
      <c r="P208" s="538"/>
      <c r="Q208" s="538"/>
      <c r="R208" s="538"/>
      <c r="S208" s="538"/>
      <c r="T208" s="539"/>
      <c r="AT208" s="534" t="s">
        <v>145</v>
      </c>
      <c r="AU208" s="534" t="s">
        <v>80</v>
      </c>
      <c r="AV208" s="532" t="s">
        <v>80</v>
      </c>
      <c r="AW208" s="532" t="s">
        <v>33</v>
      </c>
      <c r="AX208" s="532" t="s">
        <v>20</v>
      </c>
      <c r="AY208" s="534" t="s">
        <v>134</v>
      </c>
    </row>
    <row r="209" spans="1:65" s="445" customFormat="1" ht="16.5" customHeight="1" x14ac:dyDescent="0.2">
      <c r="A209" s="442"/>
      <c r="B209" s="443"/>
      <c r="C209" s="563" t="s">
        <v>291</v>
      </c>
      <c r="D209" s="563" t="s">
        <v>292</v>
      </c>
      <c r="E209" s="564" t="s">
        <v>293</v>
      </c>
      <c r="F209" s="565" t="s">
        <v>294</v>
      </c>
      <c r="G209" s="566" t="s">
        <v>219</v>
      </c>
      <c r="H209" s="567">
        <v>10.3</v>
      </c>
      <c r="I209" s="402"/>
      <c r="J209" s="568">
        <f>ROUND(I209*H209,2)</f>
        <v>0</v>
      </c>
      <c r="K209" s="565" t="s">
        <v>140</v>
      </c>
      <c r="L209" s="569"/>
      <c r="M209" s="570" t="s">
        <v>3</v>
      </c>
      <c r="N209" s="571" t="s">
        <v>42</v>
      </c>
      <c r="O209" s="522">
        <v>0</v>
      </c>
      <c r="P209" s="522">
        <f>O209*H209</f>
        <v>0</v>
      </c>
      <c r="Q209" s="522">
        <v>0.13200000000000001</v>
      </c>
      <c r="R209" s="522">
        <f>Q209*H209</f>
        <v>1.3596000000000001</v>
      </c>
      <c r="S209" s="522">
        <v>0</v>
      </c>
      <c r="T209" s="523">
        <f>S209*H209</f>
        <v>0</v>
      </c>
      <c r="U209" s="442"/>
      <c r="V209" s="442"/>
      <c r="W209" s="442"/>
      <c r="X209" s="442"/>
      <c r="Y209" s="442"/>
      <c r="Z209" s="442"/>
      <c r="AA209" s="442"/>
      <c r="AB209" s="442"/>
      <c r="AC209" s="442"/>
      <c r="AD209" s="442"/>
      <c r="AE209" s="442"/>
      <c r="AR209" s="524" t="s">
        <v>190</v>
      </c>
      <c r="AT209" s="524" t="s">
        <v>292</v>
      </c>
      <c r="AU209" s="524" t="s">
        <v>80</v>
      </c>
      <c r="AY209" s="435" t="s">
        <v>134</v>
      </c>
      <c r="BE209" s="525">
        <f>IF(N209="základní",J209,0)</f>
        <v>0</v>
      </c>
      <c r="BF209" s="525">
        <f>IF(N209="snížená",J209,0)</f>
        <v>0</v>
      </c>
      <c r="BG209" s="525">
        <f>IF(N209="zákl. přenesená",J209,0)</f>
        <v>0</v>
      </c>
      <c r="BH209" s="525">
        <f>IF(N209="sníž. přenesená",J209,0)</f>
        <v>0</v>
      </c>
      <c r="BI209" s="525">
        <f>IF(N209="nulová",J209,0)</f>
        <v>0</v>
      </c>
      <c r="BJ209" s="435" t="s">
        <v>20</v>
      </c>
      <c r="BK209" s="525">
        <f>ROUND(I209*H209,2)</f>
        <v>0</v>
      </c>
      <c r="BL209" s="435" t="s">
        <v>141</v>
      </c>
      <c r="BM209" s="524" t="s">
        <v>295</v>
      </c>
    </row>
    <row r="210" spans="1:65" s="445" customFormat="1" x14ac:dyDescent="0.2">
      <c r="A210" s="442"/>
      <c r="B210" s="443"/>
      <c r="C210" s="442"/>
      <c r="D210" s="526" t="s">
        <v>143</v>
      </c>
      <c r="E210" s="442"/>
      <c r="F210" s="527" t="s">
        <v>294</v>
      </c>
      <c r="G210" s="442"/>
      <c r="H210" s="442"/>
      <c r="I210" s="429"/>
      <c r="J210" s="442"/>
      <c r="K210" s="442"/>
      <c r="L210" s="443"/>
      <c r="M210" s="528"/>
      <c r="N210" s="529"/>
      <c r="O210" s="530"/>
      <c r="P210" s="530"/>
      <c r="Q210" s="530"/>
      <c r="R210" s="530"/>
      <c r="S210" s="530"/>
      <c r="T210" s="531"/>
      <c r="U210" s="442"/>
      <c r="V210" s="442"/>
      <c r="W210" s="442"/>
      <c r="X210" s="442"/>
      <c r="Y210" s="442"/>
      <c r="Z210" s="442"/>
      <c r="AA210" s="442"/>
      <c r="AB210" s="442"/>
      <c r="AC210" s="442"/>
      <c r="AD210" s="442"/>
      <c r="AE210" s="442"/>
      <c r="AT210" s="435" t="s">
        <v>143</v>
      </c>
      <c r="AU210" s="435" t="s">
        <v>80</v>
      </c>
    </row>
    <row r="211" spans="1:65" s="532" customFormat="1" x14ac:dyDescent="0.2">
      <c r="B211" s="533"/>
      <c r="D211" s="526" t="s">
        <v>145</v>
      </c>
      <c r="E211" s="534" t="s">
        <v>3</v>
      </c>
      <c r="F211" s="535" t="s">
        <v>296</v>
      </c>
      <c r="H211" s="536">
        <v>10.3</v>
      </c>
      <c r="I211" s="430"/>
      <c r="L211" s="533"/>
      <c r="M211" s="537"/>
      <c r="N211" s="538"/>
      <c r="O211" s="538"/>
      <c r="P211" s="538"/>
      <c r="Q211" s="538"/>
      <c r="R211" s="538"/>
      <c r="S211" s="538"/>
      <c r="T211" s="539"/>
      <c r="AT211" s="534" t="s">
        <v>145</v>
      </c>
      <c r="AU211" s="534" t="s">
        <v>80</v>
      </c>
      <c r="AV211" s="532" t="s">
        <v>80</v>
      </c>
      <c r="AW211" s="532" t="s">
        <v>33</v>
      </c>
      <c r="AX211" s="532" t="s">
        <v>20</v>
      </c>
      <c r="AY211" s="534" t="s">
        <v>134</v>
      </c>
    </row>
    <row r="212" spans="1:65" s="501" customFormat="1" ht="22.9" customHeight="1" x14ac:dyDescent="0.2">
      <c r="B212" s="502"/>
      <c r="D212" s="503" t="s">
        <v>70</v>
      </c>
      <c r="E212" s="512" t="s">
        <v>297</v>
      </c>
      <c r="F212" s="512" t="s">
        <v>298</v>
      </c>
      <c r="I212" s="434"/>
      <c r="J212" s="513">
        <f>BK212</f>
        <v>0</v>
      </c>
      <c r="L212" s="502"/>
      <c r="M212" s="506"/>
      <c r="N212" s="507"/>
      <c r="O212" s="507"/>
      <c r="P212" s="508">
        <f>SUM(P213:P262)</f>
        <v>62.314298999999991</v>
      </c>
      <c r="Q212" s="507"/>
      <c r="R212" s="508">
        <f>SUM(R213:R262)</f>
        <v>0.64217958999999991</v>
      </c>
      <c r="S212" s="507"/>
      <c r="T212" s="509">
        <f>SUM(T213:T262)</f>
        <v>0</v>
      </c>
      <c r="AR212" s="503" t="s">
        <v>20</v>
      </c>
      <c r="AT212" s="510" t="s">
        <v>70</v>
      </c>
      <c r="AU212" s="510" t="s">
        <v>20</v>
      </c>
      <c r="AY212" s="503" t="s">
        <v>134</v>
      </c>
      <c r="BK212" s="511">
        <f>SUM(BK213:BK262)</f>
        <v>0</v>
      </c>
    </row>
    <row r="213" spans="1:65" s="445" customFormat="1" ht="24" x14ac:dyDescent="0.2">
      <c r="A213" s="442"/>
      <c r="B213" s="443"/>
      <c r="C213" s="514" t="s">
        <v>299</v>
      </c>
      <c r="D213" s="514" t="s">
        <v>136</v>
      </c>
      <c r="E213" s="515" t="s">
        <v>300</v>
      </c>
      <c r="F213" s="516" t="s">
        <v>301</v>
      </c>
      <c r="G213" s="517" t="s">
        <v>219</v>
      </c>
      <c r="H213" s="518">
        <v>13.68</v>
      </c>
      <c r="I213" s="401"/>
      <c r="J213" s="519">
        <f>ROUND(I213*H213,2)</f>
        <v>0</v>
      </c>
      <c r="K213" s="516" t="s">
        <v>140</v>
      </c>
      <c r="L213" s="443"/>
      <c r="M213" s="520" t="s">
        <v>3</v>
      </c>
      <c r="N213" s="521" t="s">
        <v>42</v>
      </c>
      <c r="O213" s="522">
        <v>1.02</v>
      </c>
      <c r="P213" s="522">
        <f>O213*H213</f>
        <v>13.9536</v>
      </c>
      <c r="Q213" s="522">
        <v>8.3499999999999998E-3</v>
      </c>
      <c r="R213" s="522">
        <f>Q213*H213</f>
        <v>0.114228</v>
      </c>
      <c r="S213" s="522">
        <v>0</v>
      </c>
      <c r="T213" s="523">
        <f>S213*H213</f>
        <v>0</v>
      </c>
      <c r="U213" s="442"/>
      <c r="V213" s="442"/>
      <c r="W213" s="442"/>
      <c r="X213" s="442"/>
      <c r="Y213" s="442"/>
      <c r="Z213" s="442"/>
      <c r="AA213" s="442"/>
      <c r="AB213" s="442"/>
      <c r="AC213" s="442"/>
      <c r="AD213" s="442"/>
      <c r="AE213" s="442"/>
      <c r="AR213" s="524" t="s">
        <v>141</v>
      </c>
      <c r="AT213" s="524" t="s">
        <v>136</v>
      </c>
      <c r="AU213" s="524" t="s">
        <v>80</v>
      </c>
      <c r="AY213" s="435" t="s">
        <v>134</v>
      </c>
      <c r="BE213" s="525">
        <f>IF(N213="základní",J213,0)</f>
        <v>0</v>
      </c>
      <c r="BF213" s="525">
        <f>IF(N213="snížená",J213,0)</f>
        <v>0</v>
      </c>
      <c r="BG213" s="525">
        <f>IF(N213="zákl. přenesená",J213,0)</f>
        <v>0</v>
      </c>
      <c r="BH213" s="525">
        <f>IF(N213="sníž. přenesená",J213,0)</f>
        <v>0</v>
      </c>
      <c r="BI213" s="525">
        <f>IF(N213="nulová",J213,0)</f>
        <v>0</v>
      </c>
      <c r="BJ213" s="435" t="s">
        <v>20</v>
      </c>
      <c r="BK213" s="525">
        <f>ROUND(I213*H213,2)</f>
        <v>0</v>
      </c>
      <c r="BL213" s="435" t="s">
        <v>141</v>
      </c>
      <c r="BM213" s="524" t="s">
        <v>302</v>
      </c>
    </row>
    <row r="214" spans="1:65" s="445" customFormat="1" ht="19.5" x14ac:dyDescent="0.2">
      <c r="A214" s="442"/>
      <c r="B214" s="443"/>
      <c r="C214" s="442"/>
      <c r="D214" s="526" t="s">
        <v>143</v>
      </c>
      <c r="E214" s="442"/>
      <c r="F214" s="527" t="s">
        <v>303</v>
      </c>
      <c r="G214" s="442"/>
      <c r="H214" s="442"/>
      <c r="I214" s="429"/>
      <c r="J214" s="442"/>
      <c r="K214" s="442"/>
      <c r="L214" s="443"/>
      <c r="M214" s="528"/>
      <c r="N214" s="529"/>
      <c r="O214" s="530"/>
      <c r="P214" s="530"/>
      <c r="Q214" s="530"/>
      <c r="R214" s="530"/>
      <c r="S214" s="530"/>
      <c r="T214" s="531"/>
      <c r="U214" s="442"/>
      <c r="V214" s="442"/>
      <c r="W214" s="442"/>
      <c r="X214" s="442"/>
      <c r="Y214" s="442"/>
      <c r="Z214" s="442"/>
      <c r="AA214" s="442"/>
      <c r="AB214" s="442"/>
      <c r="AC214" s="442"/>
      <c r="AD214" s="442"/>
      <c r="AE214" s="442"/>
      <c r="AT214" s="435" t="s">
        <v>143</v>
      </c>
      <c r="AU214" s="435" t="s">
        <v>80</v>
      </c>
    </row>
    <row r="215" spans="1:65" s="540" customFormat="1" x14ac:dyDescent="0.2">
      <c r="B215" s="541"/>
      <c r="D215" s="526" t="s">
        <v>145</v>
      </c>
      <c r="E215" s="542" t="s">
        <v>3</v>
      </c>
      <c r="F215" s="543" t="s">
        <v>304</v>
      </c>
      <c r="H215" s="542" t="s">
        <v>3</v>
      </c>
      <c r="I215" s="431"/>
      <c r="L215" s="541"/>
      <c r="M215" s="544"/>
      <c r="N215" s="545"/>
      <c r="O215" s="545"/>
      <c r="P215" s="545"/>
      <c r="Q215" s="545"/>
      <c r="R215" s="545"/>
      <c r="S215" s="545"/>
      <c r="T215" s="546"/>
      <c r="AT215" s="542" t="s">
        <v>145</v>
      </c>
      <c r="AU215" s="542" t="s">
        <v>80</v>
      </c>
      <c r="AV215" s="540" t="s">
        <v>20</v>
      </c>
      <c r="AW215" s="540" t="s">
        <v>33</v>
      </c>
      <c r="AX215" s="540" t="s">
        <v>71</v>
      </c>
      <c r="AY215" s="542" t="s">
        <v>134</v>
      </c>
    </row>
    <row r="216" spans="1:65" s="532" customFormat="1" x14ac:dyDescent="0.2">
      <c r="B216" s="533"/>
      <c r="D216" s="526" t="s">
        <v>145</v>
      </c>
      <c r="E216" s="534" t="s">
        <v>3</v>
      </c>
      <c r="F216" s="535" t="s">
        <v>305</v>
      </c>
      <c r="H216" s="536">
        <v>14.4</v>
      </c>
      <c r="I216" s="430"/>
      <c r="L216" s="533"/>
      <c r="M216" s="537"/>
      <c r="N216" s="538"/>
      <c r="O216" s="538"/>
      <c r="P216" s="538"/>
      <c r="Q216" s="538"/>
      <c r="R216" s="538"/>
      <c r="S216" s="538"/>
      <c r="T216" s="539"/>
      <c r="AT216" s="534" t="s">
        <v>145</v>
      </c>
      <c r="AU216" s="534" t="s">
        <v>80</v>
      </c>
      <c r="AV216" s="532" t="s">
        <v>80</v>
      </c>
      <c r="AW216" s="532" t="s">
        <v>33</v>
      </c>
      <c r="AX216" s="532" t="s">
        <v>71</v>
      </c>
      <c r="AY216" s="534" t="s">
        <v>134</v>
      </c>
    </row>
    <row r="217" spans="1:65" s="532" customFormat="1" x14ac:dyDescent="0.2">
      <c r="B217" s="533"/>
      <c r="D217" s="526" t="s">
        <v>145</v>
      </c>
      <c r="E217" s="534" t="s">
        <v>3</v>
      </c>
      <c r="F217" s="535" t="s">
        <v>306</v>
      </c>
      <c r="H217" s="536">
        <v>-0.72</v>
      </c>
      <c r="I217" s="430"/>
      <c r="L217" s="533"/>
      <c r="M217" s="537"/>
      <c r="N217" s="538"/>
      <c r="O217" s="538"/>
      <c r="P217" s="538"/>
      <c r="Q217" s="538"/>
      <c r="R217" s="538"/>
      <c r="S217" s="538"/>
      <c r="T217" s="539"/>
      <c r="AT217" s="534" t="s">
        <v>145</v>
      </c>
      <c r="AU217" s="534" t="s">
        <v>80</v>
      </c>
      <c r="AV217" s="532" t="s">
        <v>80</v>
      </c>
      <c r="AW217" s="532" t="s">
        <v>33</v>
      </c>
      <c r="AX217" s="532" t="s">
        <v>71</v>
      </c>
      <c r="AY217" s="534" t="s">
        <v>134</v>
      </c>
    </row>
    <row r="218" spans="1:65" s="555" customFormat="1" x14ac:dyDescent="0.2">
      <c r="B218" s="556"/>
      <c r="D218" s="526" t="s">
        <v>145</v>
      </c>
      <c r="E218" s="557" t="s">
        <v>3</v>
      </c>
      <c r="F218" s="558" t="s">
        <v>163</v>
      </c>
      <c r="H218" s="559">
        <v>13.68</v>
      </c>
      <c r="I218" s="433"/>
      <c r="L218" s="556"/>
      <c r="M218" s="560"/>
      <c r="N218" s="561"/>
      <c r="O218" s="561"/>
      <c r="P218" s="561"/>
      <c r="Q218" s="561"/>
      <c r="R218" s="561"/>
      <c r="S218" s="561"/>
      <c r="T218" s="562"/>
      <c r="AT218" s="557" t="s">
        <v>145</v>
      </c>
      <c r="AU218" s="557" t="s">
        <v>80</v>
      </c>
      <c r="AV218" s="555" t="s">
        <v>141</v>
      </c>
      <c r="AW218" s="555" t="s">
        <v>33</v>
      </c>
      <c r="AX218" s="555" t="s">
        <v>20</v>
      </c>
      <c r="AY218" s="557" t="s">
        <v>134</v>
      </c>
    </row>
    <row r="219" spans="1:65" s="445" customFormat="1" ht="16.5" customHeight="1" x14ac:dyDescent="0.2">
      <c r="A219" s="442"/>
      <c r="B219" s="443"/>
      <c r="C219" s="563" t="s">
        <v>307</v>
      </c>
      <c r="D219" s="563" t="s">
        <v>292</v>
      </c>
      <c r="E219" s="564" t="s">
        <v>308</v>
      </c>
      <c r="F219" s="565" t="s">
        <v>309</v>
      </c>
      <c r="G219" s="566" t="s">
        <v>219</v>
      </c>
      <c r="H219" s="567">
        <v>14.364000000000001</v>
      </c>
      <c r="I219" s="402"/>
      <c r="J219" s="568">
        <f>ROUND(I219*H219,2)</f>
        <v>0</v>
      </c>
      <c r="K219" s="565" t="s">
        <v>140</v>
      </c>
      <c r="L219" s="569"/>
      <c r="M219" s="570" t="s">
        <v>3</v>
      </c>
      <c r="N219" s="571" t="s">
        <v>42</v>
      </c>
      <c r="O219" s="522">
        <v>0</v>
      </c>
      <c r="P219" s="522">
        <f>O219*H219</f>
        <v>0</v>
      </c>
      <c r="Q219" s="522">
        <v>1.8E-3</v>
      </c>
      <c r="R219" s="522">
        <f>Q219*H219</f>
        <v>2.5855200000000002E-2</v>
      </c>
      <c r="S219" s="522">
        <v>0</v>
      </c>
      <c r="T219" s="523">
        <f>S219*H219</f>
        <v>0</v>
      </c>
      <c r="U219" s="442"/>
      <c r="V219" s="442"/>
      <c r="W219" s="442"/>
      <c r="X219" s="442"/>
      <c r="Y219" s="442"/>
      <c r="Z219" s="442"/>
      <c r="AA219" s="442"/>
      <c r="AB219" s="442"/>
      <c r="AC219" s="442"/>
      <c r="AD219" s="442"/>
      <c r="AE219" s="442"/>
      <c r="AR219" s="524" t="s">
        <v>190</v>
      </c>
      <c r="AT219" s="524" t="s">
        <v>292</v>
      </c>
      <c r="AU219" s="524" t="s">
        <v>80</v>
      </c>
      <c r="AY219" s="435" t="s">
        <v>134</v>
      </c>
      <c r="BE219" s="525">
        <f>IF(N219="základní",J219,0)</f>
        <v>0</v>
      </c>
      <c r="BF219" s="525">
        <f>IF(N219="snížená",J219,0)</f>
        <v>0</v>
      </c>
      <c r="BG219" s="525">
        <f>IF(N219="zákl. přenesená",J219,0)</f>
        <v>0</v>
      </c>
      <c r="BH219" s="525">
        <f>IF(N219="sníž. přenesená",J219,0)</f>
        <v>0</v>
      </c>
      <c r="BI219" s="525">
        <f>IF(N219="nulová",J219,0)</f>
        <v>0</v>
      </c>
      <c r="BJ219" s="435" t="s">
        <v>20</v>
      </c>
      <c r="BK219" s="525">
        <f>ROUND(I219*H219,2)</f>
        <v>0</v>
      </c>
      <c r="BL219" s="435" t="s">
        <v>141</v>
      </c>
      <c r="BM219" s="524" t="s">
        <v>310</v>
      </c>
    </row>
    <row r="220" spans="1:65" s="445" customFormat="1" x14ac:dyDescent="0.2">
      <c r="A220" s="442"/>
      <c r="B220" s="443"/>
      <c r="C220" s="442"/>
      <c r="D220" s="526" t="s">
        <v>143</v>
      </c>
      <c r="E220" s="442"/>
      <c r="F220" s="527" t="s">
        <v>309</v>
      </c>
      <c r="G220" s="442"/>
      <c r="H220" s="442"/>
      <c r="I220" s="429"/>
      <c r="J220" s="442"/>
      <c r="K220" s="442"/>
      <c r="L220" s="443"/>
      <c r="M220" s="528"/>
      <c r="N220" s="529"/>
      <c r="O220" s="530"/>
      <c r="P220" s="530"/>
      <c r="Q220" s="530"/>
      <c r="R220" s="530"/>
      <c r="S220" s="530"/>
      <c r="T220" s="531"/>
      <c r="U220" s="442"/>
      <c r="V220" s="442"/>
      <c r="W220" s="442"/>
      <c r="X220" s="442"/>
      <c r="Y220" s="442"/>
      <c r="Z220" s="442"/>
      <c r="AA220" s="442"/>
      <c r="AB220" s="442"/>
      <c r="AC220" s="442"/>
      <c r="AD220" s="442"/>
      <c r="AE220" s="442"/>
      <c r="AT220" s="435" t="s">
        <v>143</v>
      </c>
      <c r="AU220" s="435" t="s">
        <v>80</v>
      </c>
    </row>
    <row r="221" spans="1:65" s="532" customFormat="1" x14ac:dyDescent="0.2">
      <c r="B221" s="533"/>
      <c r="D221" s="526" t="s">
        <v>145</v>
      </c>
      <c r="E221" s="534" t="s">
        <v>3</v>
      </c>
      <c r="F221" s="535" t="s">
        <v>311</v>
      </c>
      <c r="H221" s="536">
        <v>14.364000000000001</v>
      </c>
      <c r="I221" s="430"/>
      <c r="L221" s="533"/>
      <c r="M221" s="537"/>
      <c r="N221" s="538"/>
      <c r="O221" s="538"/>
      <c r="P221" s="538"/>
      <c r="Q221" s="538"/>
      <c r="R221" s="538"/>
      <c r="S221" s="538"/>
      <c r="T221" s="539"/>
      <c r="AT221" s="534" t="s">
        <v>145</v>
      </c>
      <c r="AU221" s="534" t="s">
        <v>80</v>
      </c>
      <c r="AV221" s="532" t="s">
        <v>80</v>
      </c>
      <c r="AW221" s="532" t="s">
        <v>33</v>
      </c>
      <c r="AX221" s="532" t="s">
        <v>20</v>
      </c>
      <c r="AY221" s="534" t="s">
        <v>134</v>
      </c>
    </row>
    <row r="222" spans="1:65" s="445" customFormat="1" ht="24" x14ac:dyDescent="0.2">
      <c r="A222" s="442"/>
      <c r="B222" s="443"/>
      <c r="C222" s="514" t="s">
        <v>312</v>
      </c>
      <c r="D222" s="514" t="s">
        <v>136</v>
      </c>
      <c r="E222" s="515" t="s">
        <v>300</v>
      </c>
      <c r="F222" s="516" t="s">
        <v>301</v>
      </c>
      <c r="G222" s="517" t="s">
        <v>219</v>
      </c>
      <c r="H222" s="518">
        <v>30.155000000000001</v>
      </c>
      <c r="I222" s="401"/>
      <c r="J222" s="519">
        <f>ROUND(I222*H222,2)</f>
        <v>0</v>
      </c>
      <c r="K222" s="516" t="s">
        <v>140</v>
      </c>
      <c r="L222" s="443"/>
      <c r="M222" s="520" t="s">
        <v>3</v>
      </c>
      <c r="N222" s="521" t="s">
        <v>42</v>
      </c>
      <c r="O222" s="522">
        <v>1.02</v>
      </c>
      <c r="P222" s="522">
        <f>O222*H222</f>
        <v>30.758100000000002</v>
      </c>
      <c r="Q222" s="522">
        <v>8.3499999999999998E-3</v>
      </c>
      <c r="R222" s="522">
        <f>Q222*H222</f>
        <v>0.25179425</v>
      </c>
      <c r="S222" s="522">
        <v>0</v>
      </c>
      <c r="T222" s="523">
        <f>S222*H222</f>
        <v>0</v>
      </c>
      <c r="U222" s="442"/>
      <c r="V222" s="442"/>
      <c r="W222" s="442"/>
      <c r="X222" s="442"/>
      <c r="Y222" s="442"/>
      <c r="Z222" s="442"/>
      <c r="AA222" s="442"/>
      <c r="AB222" s="442"/>
      <c r="AC222" s="442"/>
      <c r="AD222" s="442"/>
      <c r="AE222" s="442"/>
      <c r="AR222" s="524" t="s">
        <v>141</v>
      </c>
      <c r="AT222" s="524" t="s">
        <v>136</v>
      </c>
      <c r="AU222" s="524" t="s">
        <v>80</v>
      </c>
      <c r="AY222" s="435" t="s">
        <v>134</v>
      </c>
      <c r="BE222" s="525">
        <f>IF(N222="základní",J222,0)</f>
        <v>0</v>
      </c>
      <c r="BF222" s="525">
        <f>IF(N222="snížená",J222,0)</f>
        <v>0</v>
      </c>
      <c r="BG222" s="525">
        <f>IF(N222="zákl. přenesená",J222,0)</f>
        <v>0</v>
      </c>
      <c r="BH222" s="525">
        <f>IF(N222="sníž. přenesená",J222,0)</f>
        <v>0</v>
      </c>
      <c r="BI222" s="525">
        <f>IF(N222="nulová",J222,0)</f>
        <v>0</v>
      </c>
      <c r="BJ222" s="435" t="s">
        <v>20</v>
      </c>
      <c r="BK222" s="525">
        <f>ROUND(I222*H222,2)</f>
        <v>0</v>
      </c>
      <c r="BL222" s="435" t="s">
        <v>141</v>
      </c>
      <c r="BM222" s="524" t="s">
        <v>313</v>
      </c>
    </row>
    <row r="223" spans="1:65" s="445" customFormat="1" ht="19.5" x14ac:dyDescent="0.2">
      <c r="A223" s="442"/>
      <c r="B223" s="443"/>
      <c r="C223" s="442"/>
      <c r="D223" s="526" t="s">
        <v>143</v>
      </c>
      <c r="E223" s="442"/>
      <c r="F223" s="527" t="s">
        <v>303</v>
      </c>
      <c r="G223" s="442"/>
      <c r="H223" s="442"/>
      <c r="I223" s="429"/>
      <c r="J223" s="442"/>
      <c r="K223" s="442"/>
      <c r="L223" s="443"/>
      <c r="M223" s="528"/>
      <c r="N223" s="529"/>
      <c r="O223" s="530"/>
      <c r="P223" s="530"/>
      <c r="Q223" s="530"/>
      <c r="R223" s="530"/>
      <c r="S223" s="530"/>
      <c r="T223" s="531"/>
      <c r="U223" s="442"/>
      <c r="V223" s="442"/>
      <c r="W223" s="442"/>
      <c r="X223" s="442"/>
      <c r="Y223" s="442"/>
      <c r="Z223" s="442"/>
      <c r="AA223" s="442"/>
      <c r="AB223" s="442"/>
      <c r="AC223" s="442"/>
      <c r="AD223" s="442"/>
      <c r="AE223" s="442"/>
      <c r="AT223" s="435" t="s">
        <v>143</v>
      </c>
      <c r="AU223" s="435" t="s">
        <v>80</v>
      </c>
    </row>
    <row r="224" spans="1:65" s="540" customFormat="1" x14ac:dyDescent="0.2">
      <c r="B224" s="541"/>
      <c r="D224" s="526" t="s">
        <v>145</v>
      </c>
      <c r="E224" s="542" t="s">
        <v>3</v>
      </c>
      <c r="F224" s="543" t="s">
        <v>314</v>
      </c>
      <c r="H224" s="542" t="s">
        <v>3</v>
      </c>
      <c r="I224" s="431"/>
      <c r="L224" s="541"/>
      <c r="M224" s="544"/>
      <c r="N224" s="545"/>
      <c r="O224" s="545"/>
      <c r="P224" s="545"/>
      <c r="Q224" s="545"/>
      <c r="R224" s="545"/>
      <c r="S224" s="545"/>
      <c r="T224" s="546"/>
      <c r="AT224" s="542" t="s">
        <v>145</v>
      </c>
      <c r="AU224" s="542" t="s">
        <v>80</v>
      </c>
      <c r="AV224" s="540" t="s">
        <v>20</v>
      </c>
      <c r="AW224" s="540" t="s">
        <v>33</v>
      </c>
      <c r="AX224" s="540" t="s">
        <v>71</v>
      </c>
      <c r="AY224" s="542" t="s">
        <v>134</v>
      </c>
    </row>
    <row r="225" spans="1:65" s="532" customFormat="1" x14ac:dyDescent="0.2">
      <c r="B225" s="533"/>
      <c r="D225" s="526" t="s">
        <v>145</v>
      </c>
      <c r="E225" s="534" t="s">
        <v>3</v>
      </c>
      <c r="F225" s="535" t="s">
        <v>315</v>
      </c>
      <c r="H225" s="536">
        <v>31.234999999999999</v>
      </c>
      <c r="I225" s="430"/>
      <c r="L225" s="533"/>
      <c r="M225" s="537"/>
      <c r="N225" s="538"/>
      <c r="O225" s="538"/>
      <c r="P225" s="538"/>
      <c r="Q225" s="538"/>
      <c r="R225" s="538"/>
      <c r="S225" s="538"/>
      <c r="T225" s="539"/>
      <c r="AT225" s="534" t="s">
        <v>145</v>
      </c>
      <c r="AU225" s="534" t="s">
        <v>80</v>
      </c>
      <c r="AV225" s="532" t="s">
        <v>80</v>
      </c>
      <c r="AW225" s="532" t="s">
        <v>33</v>
      </c>
      <c r="AX225" s="532" t="s">
        <v>71</v>
      </c>
      <c r="AY225" s="534" t="s">
        <v>134</v>
      </c>
    </row>
    <row r="226" spans="1:65" s="532" customFormat="1" x14ac:dyDescent="0.2">
      <c r="B226" s="533"/>
      <c r="D226" s="526" t="s">
        <v>145</v>
      </c>
      <c r="E226" s="534" t="s">
        <v>3</v>
      </c>
      <c r="F226" s="535" t="s">
        <v>316</v>
      </c>
      <c r="H226" s="536">
        <v>-1.08</v>
      </c>
      <c r="I226" s="430"/>
      <c r="L226" s="533"/>
      <c r="M226" s="537"/>
      <c r="N226" s="538"/>
      <c r="O226" s="538"/>
      <c r="P226" s="538"/>
      <c r="Q226" s="538"/>
      <c r="R226" s="538"/>
      <c r="S226" s="538"/>
      <c r="T226" s="539"/>
      <c r="AT226" s="534" t="s">
        <v>145</v>
      </c>
      <c r="AU226" s="534" t="s">
        <v>80</v>
      </c>
      <c r="AV226" s="532" t="s">
        <v>80</v>
      </c>
      <c r="AW226" s="532" t="s">
        <v>33</v>
      </c>
      <c r="AX226" s="532" t="s">
        <v>71</v>
      </c>
      <c r="AY226" s="534" t="s">
        <v>134</v>
      </c>
    </row>
    <row r="227" spans="1:65" s="555" customFormat="1" x14ac:dyDescent="0.2">
      <c r="B227" s="556"/>
      <c r="D227" s="526" t="s">
        <v>145</v>
      </c>
      <c r="E227" s="557" t="s">
        <v>3</v>
      </c>
      <c r="F227" s="558" t="s">
        <v>163</v>
      </c>
      <c r="H227" s="559">
        <v>30.155000000000001</v>
      </c>
      <c r="I227" s="433"/>
      <c r="L227" s="556"/>
      <c r="M227" s="560"/>
      <c r="N227" s="561"/>
      <c r="O227" s="561"/>
      <c r="P227" s="561"/>
      <c r="Q227" s="561"/>
      <c r="R227" s="561"/>
      <c r="S227" s="561"/>
      <c r="T227" s="562"/>
      <c r="AT227" s="557" t="s">
        <v>145</v>
      </c>
      <c r="AU227" s="557" t="s">
        <v>80</v>
      </c>
      <c r="AV227" s="555" t="s">
        <v>141</v>
      </c>
      <c r="AW227" s="555" t="s">
        <v>33</v>
      </c>
      <c r="AX227" s="555" t="s">
        <v>20</v>
      </c>
      <c r="AY227" s="557" t="s">
        <v>134</v>
      </c>
    </row>
    <row r="228" spans="1:65" s="445" customFormat="1" ht="16.5" customHeight="1" x14ac:dyDescent="0.2">
      <c r="A228" s="442"/>
      <c r="B228" s="443"/>
      <c r="C228" s="563" t="s">
        <v>317</v>
      </c>
      <c r="D228" s="563" t="s">
        <v>292</v>
      </c>
      <c r="E228" s="564" t="s">
        <v>318</v>
      </c>
      <c r="F228" s="565" t="s">
        <v>319</v>
      </c>
      <c r="G228" s="566" t="s">
        <v>219</v>
      </c>
      <c r="H228" s="567">
        <v>31.663</v>
      </c>
      <c r="I228" s="402"/>
      <c r="J228" s="568">
        <f>ROUND(I228*H228,2)</f>
        <v>0</v>
      </c>
      <c r="K228" s="565" t="s">
        <v>140</v>
      </c>
      <c r="L228" s="569"/>
      <c r="M228" s="570" t="s">
        <v>3</v>
      </c>
      <c r="N228" s="571" t="s">
        <v>42</v>
      </c>
      <c r="O228" s="522">
        <v>0</v>
      </c>
      <c r="P228" s="522">
        <f>O228*H228</f>
        <v>0</v>
      </c>
      <c r="Q228" s="522">
        <v>2.3999999999999998E-3</v>
      </c>
      <c r="R228" s="522">
        <f>Q228*H228</f>
        <v>7.5991199999999995E-2</v>
      </c>
      <c r="S228" s="522">
        <v>0</v>
      </c>
      <c r="T228" s="523">
        <f>S228*H228</f>
        <v>0</v>
      </c>
      <c r="U228" s="442"/>
      <c r="V228" s="442"/>
      <c r="W228" s="442"/>
      <c r="X228" s="442"/>
      <c r="Y228" s="442"/>
      <c r="Z228" s="442"/>
      <c r="AA228" s="442"/>
      <c r="AB228" s="442"/>
      <c r="AC228" s="442"/>
      <c r="AD228" s="442"/>
      <c r="AE228" s="442"/>
      <c r="AR228" s="524" t="s">
        <v>190</v>
      </c>
      <c r="AT228" s="524" t="s">
        <v>292</v>
      </c>
      <c r="AU228" s="524" t="s">
        <v>80</v>
      </c>
      <c r="AY228" s="435" t="s">
        <v>134</v>
      </c>
      <c r="BE228" s="525">
        <f>IF(N228="základní",J228,0)</f>
        <v>0</v>
      </c>
      <c r="BF228" s="525">
        <f>IF(N228="snížená",J228,0)</f>
        <v>0</v>
      </c>
      <c r="BG228" s="525">
        <f>IF(N228="zákl. přenesená",J228,0)</f>
        <v>0</v>
      </c>
      <c r="BH228" s="525">
        <f>IF(N228="sníž. přenesená",J228,0)</f>
        <v>0</v>
      </c>
      <c r="BI228" s="525">
        <f>IF(N228="nulová",J228,0)</f>
        <v>0</v>
      </c>
      <c r="BJ228" s="435" t="s">
        <v>20</v>
      </c>
      <c r="BK228" s="525">
        <f>ROUND(I228*H228,2)</f>
        <v>0</v>
      </c>
      <c r="BL228" s="435" t="s">
        <v>141</v>
      </c>
      <c r="BM228" s="524" t="s">
        <v>320</v>
      </c>
    </row>
    <row r="229" spans="1:65" s="445" customFormat="1" x14ac:dyDescent="0.2">
      <c r="A229" s="442"/>
      <c r="B229" s="443"/>
      <c r="C229" s="442"/>
      <c r="D229" s="526" t="s">
        <v>143</v>
      </c>
      <c r="E229" s="442"/>
      <c r="F229" s="527" t="s">
        <v>319</v>
      </c>
      <c r="G229" s="442"/>
      <c r="H229" s="442"/>
      <c r="I229" s="429"/>
      <c r="J229" s="442"/>
      <c r="K229" s="442"/>
      <c r="L229" s="443"/>
      <c r="M229" s="528"/>
      <c r="N229" s="529"/>
      <c r="O229" s="530"/>
      <c r="P229" s="530"/>
      <c r="Q229" s="530"/>
      <c r="R229" s="530"/>
      <c r="S229" s="530"/>
      <c r="T229" s="531"/>
      <c r="U229" s="442"/>
      <c r="V229" s="442"/>
      <c r="W229" s="442"/>
      <c r="X229" s="442"/>
      <c r="Y229" s="442"/>
      <c r="Z229" s="442"/>
      <c r="AA229" s="442"/>
      <c r="AB229" s="442"/>
      <c r="AC229" s="442"/>
      <c r="AD229" s="442"/>
      <c r="AE229" s="442"/>
      <c r="AT229" s="435" t="s">
        <v>143</v>
      </c>
      <c r="AU229" s="435" t="s">
        <v>80</v>
      </c>
    </row>
    <row r="230" spans="1:65" s="532" customFormat="1" x14ac:dyDescent="0.2">
      <c r="B230" s="533"/>
      <c r="D230" s="526" t="s">
        <v>145</v>
      </c>
      <c r="E230" s="534" t="s">
        <v>3</v>
      </c>
      <c r="F230" s="535" t="s">
        <v>321</v>
      </c>
      <c r="H230" s="536">
        <v>31.663</v>
      </c>
      <c r="I230" s="430"/>
      <c r="L230" s="533"/>
      <c r="M230" s="537"/>
      <c r="N230" s="538"/>
      <c r="O230" s="538"/>
      <c r="P230" s="538"/>
      <c r="Q230" s="538"/>
      <c r="R230" s="538"/>
      <c r="S230" s="538"/>
      <c r="T230" s="539"/>
      <c r="AT230" s="534" t="s">
        <v>145</v>
      </c>
      <c r="AU230" s="534" t="s">
        <v>80</v>
      </c>
      <c r="AV230" s="532" t="s">
        <v>80</v>
      </c>
      <c r="AW230" s="532" t="s">
        <v>33</v>
      </c>
      <c r="AX230" s="532" t="s">
        <v>20</v>
      </c>
      <c r="AY230" s="534" t="s">
        <v>134</v>
      </c>
    </row>
    <row r="231" spans="1:65" s="445" customFormat="1" ht="16.5" customHeight="1" x14ac:dyDescent="0.2">
      <c r="A231" s="442"/>
      <c r="B231" s="443"/>
      <c r="C231" s="514" t="s">
        <v>322</v>
      </c>
      <c r="D231" s="514" t="s">
        <v>136</v>
      </c>
      <c r="E231" s="515" t="s">
        <v>323</v>
      </c>
      <c r="F231" s="516" t="s">
        <v>324</v>
      </c>
      <c r="G231" s="517" t="s">
        <v>325</v>
      </c>
      <c r="H231" s="518">
        <v>17.260000000000002</v>
      </c>
      <c r="I231" s="401"/>
      <c r="J231" s="519">
        <f>ROUND(I231*H231,2)</f>
        <v>0</v>
      </c>
      <c r="K231" s="516" t="s">
        <v>140</v>
      </c>
      <c r="L231" s="443"/>
      <c r="M231" s="520" t="s">
        <v>3</v>
      </c>
      <c r="N231" s="521" t="s">
        <v>42</v>
      </c>
      <c r="O231" s="522">
        <v>0.23</v>
      </c>
      <c r="P231" s="522">
        <f>O231*H231</f>
        <v>3.9698000000000007</v>
      </c>
      <c r="Q231" s="522">
        <v>3.0000000000000001E-5</v>
      </c>
      <c r="R231" s="522">
        <f>Q231*H231</f>
        <v>5.1780000000000001E-4</v>
      </c>
      <c r="S231" s="522">
        <v>0</v>
      </c>
      <c r="T231" s="523">
        <f>S231*H231</f>
        <v>0</v>
      </c>
      <c r="U231" s="442"/>
      <c r="V231" s="442"/>
      <c r="W231" s="442"/>
      <c r="X231" s="442"/>
      <c r="Y231" s="442"/>
      <c r="Z231" s="442"/>
      <c r="AA231" s="442"/>
      <c r="AB231" s="442"/>
      <c r="AC231" s="442"/>
      <c r="AD231" s="442"/>
      <c r="AE231" s="442"/>
      <c r="AR231" s="524" t="s">
        <v>141</v>
      </c>
      <c r="AT231" s="524" t="s">
        <v>136</v>
      </c>
      <c r="AU231" s="524" t="s">
        <v>80</v>
      </c>
      <c r="AY231" s="435" t="s">
        <v>134</v>
      </c>
      <c r="BE231" s="525">
        <f>IF(N231="základní",J231,0)</f>
        <v>0</v>
      </c>
      <c r="BF231" s="525">
        <f>IF(N231="snížená",J231,0)</f>
        <v>0</v>
      </c>
      <c r="BG231" s="525">
        <f>IF(N231="zákl. přenesená",J231,0)</f>
        <v>0</v>
      </c>
      <c r="BH231" s="525">
        <f>IF(N231="sníž. přenesená",J231,0)</f>
        <v>0</v>
      </c>
      <c r="BI231" s="525">
        <f>IF(N231="nulová",J231,0)</f>
        <v>0</v>
      </c>
      <c r="BJ231" s="435" t="s">
        <v>20</v>
      </c>
      <c r="BK231" s="525">
        <f>ROUND(I231*H231,2)</f>
        <v>0</v>
      </c>
      <c r="BL231" s="435" t="s">
        <v>141</v>
      </c>
      <c r="BM231" s="524" t="s">
        <v>326</v>
      </c>
    </row>
    <row r="232" spans="1:65" s="445" customFormat="1" x14ac:dyDescent="0.2">
      <c r="A232" s="442"/>
      <c r="B232" s="443"/>
      <c r="C232" s="442"/>
      <c r="D232" s="526" t="s">
        <v>143</v>
      </c>
      <c r="E232" s="442"/>
      <c r="F232" s="527" t="s">
        <v>327</v>
      </c>
      <c r="G232" s="442"/>
      <c r="H232" s="442"/>
      <c r="I232" s="429"/>
      <c r="J232" s="442"/>
      <c r="K232" s="442"/>
      <c r="L232" s="443"/>
      <c r="M232" s="528"/>
      <c r="N232" s="529"/>
      <c r="O232" s="530"/>
      <c r="P232" s="530"/>
      <c r="Q232" s="530"/>
      <c r="R232" s="530"/>
      <c r="S232" s="530"/>
      <c r="T232" s="531"/>
      <c r="U232" s="442"/>
      <c r="V232" s="442"/>
      <c r="W232" s="442"/>
      <c r="X232" s="442"/>
      <c r="Y232" s="442"/>
      <c r="Z232" s="442"/>
      <c r="AA232" s="442"/>
      <c r="AB232" s="442"/>
      <c r="AC232" s="442"/>
      <c r="AD232" s="442"/>
      <c r="AE232" s="442"/>
      <c r="AT232" s="435" t="s">
        <v>143</v>
      </c>
      <c r="AU232" s="435" t="s">
        <v>80</v>
      </c>
    </row>
    <row r="233" spans="1:65" s="532" customFormat="1" x14ac:dyDescent="0.2">
      <c r="B233" s="533"/>
      <c r="D233" s="526" t="s">
        <v>145</v>
      </c>
      <c r="E233" s="534" t="s">
        <v>3</v>
      </c>
      <c r="F233" s="535" t="s">
        <v>328</v>
      </c>
      <c r="H233" s="536">
        <v>18.16</v>
      </c>
      <c r="I233" s="430"/>
      <c r="L233" s="533"/>
      <c r="M233" s="537"/>
      <c r="N233" s="538"/>
      <c r="O233" s="538"/>
      <c r="P233" s="538"/>
      <c r="Q233" s="538"/>
      <c r="R233" s="538"/>
      <c r="S233" s="538"/>
      <c r="T233" s="539"/>
      <c r="AT233" s="534" t="s">
        <v>145</v>
      </c>
      <c r="AU233" s="534" t="s">
        <v>80</v>
      </c>
      <c r="AV233" s="532" t="s">
        <v>80</v>
      </c>
      <c r="AW233" s="532" t="s">
        <v>33</v>
      </c>
      <c r="AX233" s="532" t="s">
        <v>71</v>
      </c>
      <c r="AY233" s="534" t="s">
        <v>134</v>
      </c>
    </row>
    <row r="234" spans="1:65" s="532" customFormat="1" x14ac:dyDescent="0.2">
      <c r="B234" s="533"/>
      <c r="D234" s="526" t="s">
        <v>145</v>
      </c>
      <c r="E234" s="534" t="s">
        <v>3</v>
      </c>
      <c r="F234" s="535" t="s">
        <v>329</v>
      </c>
      <c r="H234" s="536">
        <v>-0.9</v>
      </c>
      <c r="I234" s="430"/>
      <c r="L234" s="533"/>
      <c r="M234" s="537"/>
      <c r="N234" s="538"/>
      <c r="O234" s="538"/>
      <c r="P234" s="538"/>
      <c r="Q234" s="538"/>
      <c r="R234" s="538"/>
      <c r="S234" s="538"/>
      <c r="T234" s="539"/>
      <c r="AT234" s="534" t="s">
        <v>145</v>
      </c>
      <c r="AU234" s="534" t="s">
        <v>80</v>
      </c>
      <c r="AV234" s="532" t="s">
        <v>80</v>
      </c>
      <c r="AW234" s="532" t="s">
        <v>33</v>
      </c>
      <c r="AX234" s="532" t="s">
        <v>71</v>
      </c>
      <c r="AY234" s="534" t="s">
        <v>134</v>
      </c>
    </row>
    <row r="235" spans="1:65" s="555" customFormat="1" x14ac:dyDescent="0.2">
      <c r="B235" s="556"/>
      <c r="D235" s="526" t="s">
        <v>145</v>
      </c>
      <c r="E235" s="557" t="s">
        <v>3</v>
      </c>
      <c r="F235" s="558" t="s">
        <v>163</v>
      </c>
      <c r="H235" s="559">
        <v>17.260000000000002</v>
      </c>
      <c r="I235" s="433"/>
      <c r="L235" s="556"/>
      <c r="M235" s="560"/>
      <c r="N235" s="561"/>
      <c r="O235" s="561"/>
      <c r="P235" s="561"/>
      <c r="Q235" s="561"/>
      <c r="R235" s="561"/>
      <c r="S235" s="561"/>
      <c r="T235" s="562"/>
      <c r="AT235" s="557" t="s">
        <v>145</v>
      </c>
      <c r="AU235" s="557" t="s">
        <v>80</v>
      </c>
      <c r="AV235" s="555" t="s">
        <v>141</v>
      </c>
      <c r="AW235" s="555" t="s">
        <v>33</v>
      </c>
      <c r="AX235" s="555" t="s">
        <v>20</v>
      </c>
      <c r="AY235" s="557" t="s">
        <v>134</v>
      </c>
    </row>
    <row r="236" spans="1:65" s="445" customFormat="1" ht="16.5" customHeight="1" x14ac:dyDescent="0.2">
      <c r="A236" s="442"/>
      <c r="B236" s="443"/>
      <c r="C236" s="563" t="s">
        <v>330</v>
      </c>
      <c r="D236" s="563" t="s">
        <v>292</v>
      </c>
      <c r="E236" s="564" t="s">
        <v>331</v>
      </c>
      <c r="F236" s="565" t="s">
        <v>332</v>
      </c>
      <c r="G236" s="566" t="s">
        <v>325</v>
      </c>
      <c r="H236" s="567">
        <v>18.123000000000001</v>
      </c>
      <c r="I236" s="402"/>
      <c r="J236" s="568">
        <f>ROUND(I236*H236,2)</f>
        <v>0</v>
      </c>
      <c r="K236" s="565" t="s">
        <v>140</v>
      </c>
      <c r="L236" s="569"/>
      <c r="M236" s="570" t="s">
        <v>3</v>
      </c>
      <c r="N236" s="571" t="s">
        <v>42</v>
      </c>
      <c r="O236" s="522">
        <v>0</v>
      </c>
      <c r="P236" s="522">
        <f>O236*H236</f>
        <v>0</v>
      </c>
      <c r="Q236" s="522">
        <v>2.7999999999999998E-4</v>
      </c>
      <c r="R236" s="522">
        <f>Q236*H236</f>
        <v>5.0744399999999995E-3</v>
      </c>
      <c r="S236" s="522">
        <v>0</v>
      </c>
      <c r="T236" s="523">
        <f>S236*H236</f>
        <v>0</v>
      </c>
      <c r="U236" s="442"/>
      <c r="V236" s="442"/>
      <c r="W236" s="442"/>
      <c r="X236" s="442"/>
      <c r="Y236" s="442"/>
      <c r="Z236" s="442"/>
      <c r="AA236" s="442"/>
      <c r="AB236" s="442"/>
      <c r="AC236" s="442"/>
      <c r="AD236" s="442"/>
      <c r="AE236" s="442"/>
      <c r="AR236" s="524" t="s">
        <v>190</v>
      </c>
      <c r="AT236" s="524" t="s">
        <v>292</v>
      </c>
      <c r="AU236" s="524" t="s">
        <v>80</v>
      </c>
      <c r="AY236" s="435" t="s">
        <v>134</v>
      </c>
      <c r="BE236" s="525">
        <f>IF(N236="základní",J236,0)</f>
        <v>0</v>
      </c>
      <c r="BF236" s="525">
        <f>IF(N236="snížená",J236,0)</f>
        <v>0</v>
      </c>
      <c r="BG236" s="525">
        <f>IF(N236="zákl. přenesená",J236,0)</f>
        <v>0</v>
      </c>
      <c r="BH236" s="525">
        <f>IF(N236="sníž. přenesená",J236,0)</f>
        <v>0</v>
      </c>
      <c r="BI236" s="525">
        <f>IF(N236="nulová",J236,0)</f>
        <v>0</v>
      </c>
      <c r="BJ236" s="435" t="s">
        <v>20</v>
      </c>
      <c r="BK236" s="525">
        <f>ROUND(I236*H236,2)</f>
        <v>0</v>
      </c>
      <c r="BL236" s="435" t="s">
        <v>141</v>
      </c>
      <c r="BM236" s="524" t="s">
        <v>333</v>
      </c>
    </row>
    <row r="237" spans="1:65" s="445" customFormat="1" x14ac:dyDescent="0.2">
      <c r="A237" s="442"/>
      <c r="B237" s="443"/>
      <c r="C237" s="442"/>
      <c r="D237" s="526" t="s">
        <v>143</v>
      </c>
      <c r="E237" s="442"/>
      <c r="F237" s="527" t="s">
        <v>332</v>
      </c>
      <c r="G237" s="442"/>
      <c r="H237" s="442"/>
      <c r="I237" s="429"/>
      <c r="J237" s="442"/>
      <c r="K237" s="442"/>
      <c r="L237" s="443"/>
      <c r="M237" s="528"/>
      <c r="N237" s="529"/>
      <c r="O237" s="530"/>
      <c r="P237" s="530"/>
      <c r="Q237" s="530"/>
      <c r="R237" s="530"/>
      <c r="S237" s="530"/>
      <c r="T237" s="531"/>
      <c r="U237" s="442"/>
      <c r="V237" s="442"/>
      <c r="W237" s="442"/>
      <c r="X237" s="442"/>
      <c r="Y237" s="442"/>
      <c r="Z237" s="442"/>
      <c r="AA237" s="442"/>
      <c r="AB237" s="442"/>
      <c r="AC237" s="442"/>
      <c r="AD237" s="442"/>
      <c r="AE237" s="442"/>
      <c r="AT237" s="435" t="s">
        <v>143</v>
      </c>
      <c r="AU237" s="435" t="s">
        <v>80</v>
      </c>
    </row>
    <row r="238" spans="1:65" s="532" customFormat="1" x14ac:dyDescent="0.2">
      <c r="B238" s="533"/>
      <c r="D238" s="526" t="s">
        <v>145</v>
      </c>
      <c r="E238" s="534" t="s">
        <v>3</v>
      </c>
      <c r="F238" s="535" t="s">
        <v>334</v>
      </c>
      <c r="H238" s="536">
        <v>18.123000000000001</v>
      </c>
      <c r="I238" s="430"/>
      <c r="L238" s="533"/>
      <c r="M238" s="537"/>
      <c r="N238" s="538"/>
      <c r="O238" s="538"/>
      <c r="P238" s="538"/>
      <c r="Q238" s="538"/>
      <c r="R238" s="538"/>
      <c r="S238" s="538"/>
      <c r="T238" s="539"/>
      <c r="AT238" s="534" t="s">
        <v>145</v>
      </c>
      <c r="AU238" s="534" t="s">
        <v>80</v>
      </c>
      <c r="AV238" s="532" t="s">
        <v>80</v>
      </c>
      <c r="AW238" s="532" t="s">
        <v>33</v>
      </c>
      <c r="AX238" s="532" t="s">
        <v>20</v>
      </c>
      <c r="AY238" s="534" t="s">
        <v>134</v>
      </c>
    </row>
    <row r="239" spans="1:65" s="445" customFormat="1" ht="16.5" customHeight="1" x14ac:dyDescent="0.2">
      <c r="A239" s="442"/>
      <c r="B239" s="443"/>
      <c r="C239" s="514" t="s">
        <v>335</v>
      </c>
      <c r="D239" s="514" t="s">
        <v>136</v>
      </c>
      <c r="E239" s="515" t="s">
        <v>336</v>
      </c>
      <c r="F239" s="516" t="s">
        <v>337</v>
      </c>
      <c r="G239" s="517" t="s">
        <v>325</v>
      </c>
      <c r="H239" s="518">
        <v>15</v>
      </c>
      <c r="I239" s="401"/>
      <c r="J239" s="519">
        <f>ROUND(I239*H239,2)</f>
        <v>0</v>
      </c>
      <c r="K239" s="516" t="s">
        <v>140</v>
      </c>
      <c r="L239" s="443"/>
      <c r="M239" s="520" t="s">
        <v>3</v>
      </c>
      <c r="N239" s="521" t="s">
        <v>42</v>
      </c>
      <c r="O239" s="522">
        <v>0.11</v>
      </c>
      <c r="P239" s="522">
        <f>O239*H239</f>
        <v>1.65</v>
      </c>
      <c r="Q239" s="522">
        <v>0</v>
      </c>
      <c r="R239" s="522">
        <f>Q239*H239</f>
        <v>0</v>
      </c>
      <c r="S239" s="522">
        <v>0</v>
      </c>
      <c r="T239" s="523">
        <f>S239*H239</f>
        <v>0</v>
      </c>
      <c r="U239" s="442"/>
      <c r="V239" s="442"/>
      <c r="W239" s="442"/>
      <c r="X239" s="442"/>
      <c r="Y239" s="442"/>
      <c r="Z239" s="442"/>
      <c r="AA239" s="442"/>
      <c r="AB239" s="442"/>
      <c r="AC239" s="442"/>
      <c r="AD239" s="442"/>
      <c r="AE239" s="442"/>
      <c r="AR239" s="524" t="s">
        <v>141</v>
      </c>
      <c r="AT239" s="524" t="s">
        <v>136</v>
      </c>
      <c r="AU239" s="524" t="s">
        <v>80</v>
      </c>
      <c r="AY239" s="435" t="s">
        <v>134</v>
      </c>
      <c r="BE239" s="525">
        <f>IF(N239="základní",J239,0)</f>
        <v>0</v>
      </c>
      <c r="BF239" s="525">
        <f>IF(N239="snížená",J239,0)</f>
        <v>0</v>
      </c>
      <c r="BG239" s="525">
        <f>IF(N239="zákl. přenesená",J239,0)</f>
        <v>0</v>
      </c>
      <c r="BH239" s="525">
        <f>IF(N239="sníž. přenesená",J239,0)</f>
        <v>0</v>
      </c>
      <c r="BI239" s="525">
        <f>IF(N239="nulová",J239,0)</f>
        <v>0</v>
      </c>
      <c r="BJ239" s="435" t="s">
        <v>20</v>
      </c>
      <c r="BK239" s="525">
        <f>ROUND(I239*H239,2)</f>
        <v>0</v>
      </c>
      <c r="BL239" s="435" t="s">
        <v>141</v>
      </c>
      <c r="BM239" s="524" t="s">
        <v>338</v>
      </c>
    </row>
    <row r="240" spans="1:65" s="445" customFormat="1" ht="19.5" x14ac:dyDescent="0.2">
      <c r="A240" s="442"/>
      <c r="B240" s="443"/>
      <c r="C240" s="442"/>
      <c r="D240" s="526" t="s">
        <v>143</v>
      </c>
      <c r="E240" s="442"/>
      <c r="F240" s="527" t="s">
        <v>339</v>
      </c>
      <c r="G240" s="442"/>
      <c r="H240" s="442"/>
      <c r="I240" s="429"/>
      <c r="J240" s="442"/>
      <c r="K240" s="442"/>
      <c r="L240" s="443"/>
      <c r="M240" s="528"/>
      <c r="N240" s="529"/>
      <c r="O240" s="530"/>
      <c r="P240" s="530"/>
      <c r="Q240" s="530"/>
      <c r="R240" s="530"/>
      <c r="S240" s="530"/>
      <c r="T240" s="531"/>
      <c r="U240" s="442"/>
      <c r="V240" s="442"/>
      <c r="W240" s="442"/>
      <c r="X240" s="442"/>
      <c r="Y240" s="442"/>
      <c r="Z240" s="442"/>
      <c r="AA240" s="442"/>
      <c r="AB240" s="442"/>
      <c r="AC240" s="442"/>
      <c r="AD240" s="442"/>
      <c r="AE240" s="442"/>
      <c r="AT240" s="435" t="s">
        <v>143</v>
      </c>
      <c r="AU240" s="435" t="s">
        <v>80</v>
      </c>
    </row>
    <row r="241" spans="1:65" s="445" customFormat="1" ht="16.5" customHeight="1" x14ac:dyDescent="0.2">
      <c r="A241" s="442"/>
      <c r="B241" s="443"/>
      <c r="C241" s="563" t="s">
        <v>340</v>
      </c>
      <c r="D241" s="563" t="s">
        <v>292</v>
      </c>
      <c r="E241" s="564" t="s">
        <v>341</v>
      </c>
      <c r="F241" s="565" t="s">
        <v>342</v>
      </c>
      <c r="G241" s="566" t="s">
        <v>325</v>
      </c>
      <c r="H241" s="567">
        <v>15.75</v>
      </c>
      <c r="I241" s="402"/>
      <c r="J241" s="568">
        <f>ROUND(I241*H241,2)</f>
        <v>0</v>
      </c>
      <c r="K241" s="565" t="s">
        <v>140</v>
      </c>
      <c r="L241" s="569"/>
      <c r="M241" s="570" t="s">
        <v>3</v>
      </c>
      <c r="N241" s="571" t="s">
        <v>42</v>
      </c>
      <c r="O241" s="522">
        <v>0</v>
      </c>
      <c r="P241" s="522">
        <f>O241*H241</f>
        <v>0</v>
      </c>
      <c r="Q241" s="522">
        <v>3.0000000000000001E-5</v>
      </c>
      <c r="R241" s="522">
        <f>Q241*H241</f>
        <v>4.7249999999999999E-4</v>
      </c>
      <c r="S241" s="522">
        <v>0</v>
      </c>
      <c r="T241" s="523">
        <f>S241*H241</f>
        <v>0</v>
      </c>
      <c r="U241" s="442"/>
      <c r="V241" s="442"/>
      <c r="W241" s="442"/>
      <c r="X241" s="442"/>
      <c r="Y241" s="442"/>
      <c r="Z241" s="442"/>
      <c r="AA241" s="442"/>
      <c r="AB241" s="442"/>
      <c r="AC241" s="442"/>
      <c r="AD241" s="442"/>
      <c r="AE241" s="442"/>
      <c r="AR241" s="524" t="s">
        <v>190</v>
      </c>
      <c r="AT241" s="524" t="s">
        <v>292</v>
      </c>
      <c r="AU241" s="524" t="s">
        <v>80</v>
      </c>
      <c r="AY241" s="435" t="s">
        <v>134</v>
      </c>
      <c r="BE241" s="525">
        <f>IF(N241="základní",J241,0)</f>
        <v>0</v>
      </c>
      <c r="BF241" s="525">
        <f>IF(N241="snížená",J241,0)</f>
        <v>0</v>
      </c>
      <c r="BG241" s="525">
        <f>IF(N241="zákl. přenesená",J241,0)</f>
        <v>0</v>
      </c>
      <c r="BH241" s="525">
        <f>IF(N241="sníž. přenesená",J241,0)</f>
        <v>0</v>
      </c>
      <c r="BI241" s="525">
        <f>IF(N241="nulová",J241,0)</f>
        <v>0</v>
      </c>
      <c r="BJ241" s="435" t="s">
        <v>20</v>
      </c>
      <c r="BK241" s="525">
        <f>ROUND(I241*H241,2)</f>
        <v>0</v>
      </c>
      <c r="BL241" s="435" t="s">
        <v>141</v>
      </c>
      <c r="BM241" s="524" t="s">
        <v>343</v>
      </c>
    </row>
    <row r="242" spans="1:65" s="445" customFormat="1" x14ac:dyDescent="0.2">
      <c r="A242" s="442"/>
      <c r="B242" s="443"/>
      <c r="C242" s="442"/>
      <c r="D242" s="526" t="s">
        <v>143</v>
      </c>
      <c r="E242" s="442"/>
      <c r="F242" s="527" t="s">
        <v>342</v>
      </c>
      <c r="G242" s="442"/>
      <c r="H242" s="442"/>
      <c r="I242" s="429"/>
      <c r="J242" s="442"/>
      <c r="K242" s="442"/>
      <c r="L242" s="443"/>
      <c r="M242" s="528"/>
      <c r="N242" s="529"/>
      <c r="O242" s="530"/>
      <c r="P242" s="530"/>
      <c r="Q242" s="530"/>
      <c r="R242" s="530"/>
      <c r="S242" s="530"/>
      <c r="T242" s="531"/>
      <c r="U242" s="442"/>
      <c r="V242" s="442"/>
      <c r="W242" s="442"/>
      <c r="X242" s="442"/>
      <c r="Y242" s="442"/>
      <c r="Z242" s="442"/>
      <c r="AA242" s="442"/>
      <c r="AB242" s="442"/>
      <c r="AC242" s="442"/>
      <c r="AD242" s="442"/>
      <c r="AE242" s="442"/>
      <c r="AT242" s="435" t="s">
        <v>143</v>
      </c>
      <c r="AU242" s="435" t="s">
        <v>80</v>
      </c>
    </row>
    <row r="243" spans="1:65" s="532" customFormat="1" x14ac:dyDescent="0.2">
      <c r="B243" s="533"/>
      <c r="D243" s="526" t="s">
        <v>145</v>
      </c>
      <c r="E243" s="534" t="s">
        <v>3</v>
      </c>
      <c r="F243" s="535" t="s">
        <v>344</v>
      </c>
      <c r="H243" s="536">
        <v>15.75</v>
      </c>
      <c r="I243" s="430"/>
      <c r="L243" s="533"/>
      <c r="M243" s="537"/>
      <c r="N243" s="538"/>
      <c r="O243" s="538"/>
      <c r="P243" s="538"/>
      <c r="Q243" s="538"/>
      <c r="R243" s="538"/>
      <c r="S243" s="538"/>
      <c r="T243" s="539"/>
      <c r="AT243" s="534" t="s">
        <v>145</v>
      </c>
      <c r="AU243" s="534" t="s">
        <v>80</v>
      </c>
      <c r="AV243" s="532" t="s">
        <v>80</v>
      </c>
      <c r="AW243" s="532" t="s">
        <v>33</v>
      </c>
      <c r="AX243" s="532" t="s">
        <v>20</v>
      </c>
      <c r="AY243" s="534" t="s">
        <v>134</v>
      </c>
    </row>
    <row r="244" spans="1:65" s="445" customFormat="1" ht="16.5" customHeight="1" x14ac:dyDescent="0.2">
      <c r="A244" s="442"/>
      <c r="B244" s="443"/>
      <c r="C244" s="514" t="s">
        <v>345</v>
      </c>
      <c r="D244" s="514" t="s">
        <v>136</v>
      </c>
      <c r="E244" s="515" t="s">
        <v>346</v>
      </c>
      <c r="F244" s="516" t="s">
        <v>347</v>
      </c>
      <c r="G244" s="517" t="s">
        <v>325</v>
      </c>
      <c r="H244" s="518">
        <v>5</v>
      </c>
      <c r="I244" s="401"/>
      <c r="J244" s="519">
        <f>ROUND(I244*H244,2)</f>
        <v>0</v>
      </c>
      <c r="K244" s="516" t="s">
        <v>140</v>
      </c>
      <c r="L244" s="443"/>
      <c r="M244" s="520" t="s">
        <v>3</v>
      </c>
      <c r="N244" s="521" t="s">
        <v>42</v>
      </c>
      <c r="O244" s="522">
        <v>9.6000000000000002E-2</v>
      </c>
      <c r="P244" s="522">
        <f>O244*H244</f>
        <v>0.48</v>
      </c>
      <c r="Q244" s="522">
        <v>0</v>
      </c>
      <c r="R244" s="522">
        <f>Q244*H244</f>
        <v>0</v>
      </c>
      <c r="S244" s="522">
        <v>0</v>
      </c>
      <c r="T244" s="523">
        <f>S244*H244</f>
        <v>0</v>
      </c>
      <c r="U244" s="442"/>
      <c r="V244" s="442"/>
      <c r="W244" s="442"/>
      <c r="X244" s="442"/>
      <c r="Y244" s="442"/>
      <c r="Z244" s="442"/>
      <c r="AA244" s="442"/>
      <c r="AB244" s="442"/>
      <c r="AC244" s="442"/>
      <c r="AD244" s="442"/>
      <c r="AE244" s="442"/>
      <c r="AR244" s="524" t="s">
        <v>141</v>
      </c>
      <c r="AT244" s="524" t="s">
        <v>136</v>
      </c>
      <c r="AU244" s="524" t="s">
        <v>80</v>
      </c>
      <c r="AY244" s="435" t="s">
        <v>134</v>
      </c>
      <c r="BE244" s="525">
        <f>IF(N244="základní",J244,0)</f>
        <v>0</v>
      </c>
      <c r="BF244" s="525">
        <f>IF(N244="snížená",J244,0)</f>
        <v>0</v>
      </c>
      <c r="BG244" s="525">
        <f>IF(N244="zákl. přenesená",J244,0)</f>
        <v>0</v>
      </c>
      <c r="BH244" s="525">
        <f>IF(N244="sníž. přenesená",J244,0)</f>
        <v>0</v>
      </c>
      <c r="BI244" s="525">
        <f>IF(N244="nulová",J244,0)</f>
        <v>0</v>
      </c>
      <c r="BJ244" s="435" t="s">
        <v>20</v>
      </c>
      <c r="BK244" s="525">
        <f>ROUND(I244*H244,2)</f>
        <v>0</v>
      </c>
      <c r="BL244" s="435" t="s">
        <v>141</v>
      </c>
      <c r="BM244" s="524" t="s">
        <v>348</v>
      </c>
    </row>
    <row r="245" spans="1:65" s="445" customFormat="1" ht="19.5" x14ac:dyDescent="0.2">
      <c r="A245" s="442"/>
      <c r="B245" s="443"/>
      <c r="C245" s="442"/>
      <c r="D245" s="526" t="s">
        <v>143</v>
      </c>
      <c r="E245" s="442"/>
      <c r="F245" s="527" t="s">
        <v>349</v>
      </c>
      <c r="G245" s="442"/>
      <c r="H245" s="442"/>
      <c r="I245" s="429"/>
      <c r="J245" s="442"/>
      <c r="K245" s="442"/>
      <c r="L245" s="443"/>
      <c r="M245" s="528"/>
      <c r="N245" s="529"/>
      <c r="O245" s="530"/>
      <c r="P245" s="530"/>
      <c r="Q245" s="530"/>
      <c r="R245" s="530"/>
      <c r="S245" s="530"/>
      <c r="T245" s="531"/>
      <c r="U245" s="442"/>
      <c r="V245" s="442"/>
      <c r="W245" s="442"/>
      <c r="X245" s="442"/>
      <c r="Y245" s="442"/>
      <c r="Z245" s="442"/>
      <c r="AA245" s="442"/>
      <c r="AB245" s="442"/>
      <c r="AC245" s="442"/>
      <c r="AD245" s="442"/>
      <c r="AE245" s="442"/>
      <c r="AT245" s="435" t="s">
        <v>143</v>
      </c>
      <c r="AU245" s="435" t="s">
        <v>80</v>
      </c>
    </row>
    <row r="246" spans="1:65" s="445" customFormat="1" ht="16.5" customHeight="1" x14ac:dyDescent="0.2">
      <c r="A246" s="442"/>
      <c r="B246" s="443"/>
      <c r="C246" s="563" t="s">
        <v>350</v>
      </c>
      <c r="D246" s="563" t="s">
        <v>292</v>
      </c>
      <c r="E246" s="564" t="s">
        <v>351</v>
      </c>
      <c r="F246" s="565" t="s">
        <v>352</v>
      </c>
      <c r="G246" s="566" t="s">
        <v>325</v>
      </c>
      <c r="H246" s="567">
        <v>5.25</v>
      </c>
      <c r="I246" s="402"/>
      <c r="J246" s="568">
        <f>ROUND(I246*H246,2)</f>
        <v>0</v>
      </c>
      <c r="K246" s="565" t="s">
        <v>140</v>
      </c>
      <c r="L246" s="569"/>
      <c r="M246" s="570" t="s">
        <v>3</v>
      </c>
      <c r="N246" s="571" t="s">
        <v>42</v>
      </c>
      <c r="O246" s="522">
        <v>0</v>
      </c>
      <c r="P246" s="522">
        <f>O246*H246</f>
        <v>0</v>
      </c>
      <c r="Q246" s="522">
        <v>4.0000000000000003E-5</v>
      </c>
      <c r="R246" s="522">
        <f>Q246*H246</f>
        <v>2.1000000000000001E-4</v>
      </c>
      <c r="S246" s="522">
        <v>0</v>
      </c>
      <c r="T246" s="523">
        <f>S246*H246</f>
        <v>0</v>
      </c>
      <c r="U246" s="442"/>
      <c r="V246" s="442"/>
      <c r="W246" s="442"/>
      <c r="X246" s="442"/>
      <c r="Y246" s="442"/>
      <c r="Z246" s="442"/>
      <c r="AA246" s="442"/>
      <c r="AB246" s="442"/>
      <c r="AC246" s="442"/>
      <c r="AD246" s="442"/>
      <c r="AE246" s="442"/>
      <c r="AR246" s="524" t="s">
        <v>190</v>
      </c>
      <c r="AT246" s="524" t="s">
        <v>292</v>
      </c>
      <c r="AU246" s="524" t="s">
        <v>80</v>
      </c>
      <c r="AY246" s="435" t="s">
        <v>134</v>
      </c>
      <c r="BE246" s="525">
        <f>IF(N246="základní",J246,0)</f>
        <v>0</v>
      </c>
      <c r="BF246" s="525">
        <f>IF(N246="snížená",J246,0)</f>
        <v>0</v>
      </c>
      <c r="BG246" s="525">
        <f>IF(N246="zákl. přenesená",J246,0)</f>
        <v>0</v>
      </c>
      <c r="BH246" s="525">
        <f>IF(N246="sníž. přenesená",J246,0)</f>
        <v>0</v>
      </c>
      <c r="BI246" s="525">
        <f>IF(N246="nulová",J246,0)</f>
        <v>0</v>
      </c>
      <c r="BJ246" s="435" t="s">
        <v>20</v>
      </c>
      <c r="BK246" s="525">
        <f>ROUND(I246*H246,2)</f>
        <v>0</v>
      </c>
      <c r="BL246" s="435" t="s">
        <v>141</v>
      </c>
      <c r="BM246" s="524" t="s">
        <v>353</v>
      </c>
    </row>
    <row r="247" spans="1:65" s="445" customFormat="1" x14ac:dyDescent="0.2">
      <c r="A247" s="442"/>
      <c r="B247" s="443"/>
      <c r="C247" s="442"/>
      <c r="D247" s="526" t="s">
        <v>143</v>
      </c>
      <c r="E247" s="442"/>
      <c r="F247" s="527" t="s">
        <v>352</v>
      </c>
      <c r="G247" s="442"/>
      <c r="H247" s="442"/>
      <c r="I247" s="429"/>
      <c r="J247" s="442"/>
      <c r="K247" s="442"/>
      <c r="L247" s="443"/>
      <c r="M247" s="528"/>
      <c r="N247" s="529"/>
      <c r="O247" s="530"/>
      <c r="P247" s="530"/>
      <c r="Q247" s="530"/>
      <c r="R247" s="530"/>
      <c r="S247" s="530"/>
      <c r="T247" s="531"/>
      <c r="U247" s="442"/>
      <c r="V247" s="442"/>
      <c r="W247" s="442"/>
      <c r="X247" s="442"/>
      <c r="Y247" s="442"/>
      <c r="Z247" s="442"/>
      <c r="AA247" s="442"/>
      <c r="AB247" s="442"/>
      <c r="AC247" s="442"/>
      <c r="AD247" s="442"/>
      <c r="AE247" s="442"/>
      <c r="AT247" s="435" t="s">
        <v>143</v>
      </c>
      <c r="AU247" s="435" t="s">
        <v>80</v>
      </c>
    </row>
    <row r="248" spans="1:65" s="532" customFormat="1" x14ac:dyDescent="0.2">
      <c r="B248" s="533"/>
      <c r="D248" s="526" t="s">
        <v>145</v>
      </c>
      <c r="E248" s="534" t="s">
        <v>3</v>
      </c>
      <c r="F248" s="535" t="s">
        <v>354</v>
      </c>
      <c r="H248" s="536">
        <v>5.25</v>
      </c>
      <c r="I248" s="430"/>
      <c r="L248" s="533"/>
      <c r="M248" s="537"/>
      <c r="N248" s="538"/>
      <c r="O248" s="538"/>
      <c r="P248" s="538"/>
      <c r="Q248" s="538"/>
      <c r="R248" s="538"/>
      <c r="S248" s="538"/>
      <c r="T248" s="539"/>
      <c r="AT248" s="534" t="s">
        <v>145</v>
      </c>
      <c r="AU248" s="534" t="s">
        <v>80</v>
      </c>
      <c r="AV248" s="532" t="s">
        <v>80</v>
      </c>
      <c r="AW248" s="532" t="s">
        <v>33</v>
      </c>
      <c r="AX248" s="532" t="s">
        <v>20</v>
      </c>
      <c r="AY248" s="534" t="s">
        <v>134</v>
      </c>
    </row>
    <row r="249" spans="1:65" s="445" customFormat="1" ht="16.5" customHeight="1" x14ac:dyDescent="0.2">
      <c r="A249" s="442"/>
      <c r="B249" s="443"/>
      <c r="C249" s="514" t="s">
        <v>355</v>
      </c>
      <c r="D249" s="514" t="s">
        <v>136</v>
      </c>
      <c r="E249" s="515" t="s">
        <v>356</v>
      </c>
      <c r="F249" s="516" t="s">
        <v>357</v>
      </c>
      <c r="G249" s="517" t="s">
        <v>219</v>
      </c>
      <c r="H249" s="518">
        <v>30.419</v>
      </c>
      <c r="I249" s="401"/>
      <c r="J249" s="519">
        <f>ROUND(I249*H249,2)</f>
        <v>0</v>
      </c>
      <c r="K249" s="516" t="s">
        <v>140</v>
      </c>
      <c r="L249" s="443"/>
      <c r="M249" s="520" t="s">
        <v>3</v>
      </c>
      <c r="N249" s="521" t="s">
        <v>42</v>
      </c>
      <c r="O249" s="522">
        <v>0.245</v>
      </c>
      <c r="P249" s="522">
        <f>O249*H249</f>
        <v>7.452655</v>
      </c>
      <c r="Q249" s="522">
        <v>2.6800000000000001E-3</v>
      </c>
      <c r="R249" s="522">
        <f>Q249*H249</f>
        <v>8.1522919999999999E-2</v>
      </c>
      <c r="S249" s="522">
        <v>0</v>
      </c>
      <c r="T249" s="523">
        <f>S249*H249</f>
        <v>0</v>
      </c>
      <c r="U249" s="442"/>
      <c r="V249" s="442"/>
      <c r="W249" s="442"/>
      <c r="X249" s="442"/>
      <c r="Y249" s="442"/>
      <c r="Z249" s="442"/>
      <c r="AA249" s="442"/>
      <c r="AB249" s="442"/>
      <c r="AC249" s="442"/>
      <c r="AD249" s="442"/>
      <c r="AE249" s="442"/>
      <c r="AR249" s="524" t="s">
        <v>141</v>
      </c>
      <c r="AT249" s="524" t="s">
        <v>136</v>
      </c>
      <c r="AU249" s="524" t="s">
        <v>80</v>
      </c>
      <c r="AY249" s="435" t="s">
        <v>134</v>
      </c>
      <c r="BE249" s="525">
        <f>IF(N249="základní",J249,0)</f>
        <v>0</v>
      </c>
      <c r="BF249" s="525">
        <f>IF(N249="snížená",J249,0)</f>
        <v>0</v>
      </c>
      <c r="BG249" s="525">
        <f>IF(N249="zákl. přenesená",J249,0)</f>
        <v>0</v>
      </c>
      <c r="BH249" s="525">
        <f>IF(N249="sníž. přenesená",J249,0)</f>
        <v>0</v>
      </c>
      <c r="BI249" s="525">
        <f>IF(N249="nulová",J249,0)</f>
        <v>0</v>
      </c>
      <c r="BJ249" s="435" t="s">
        <v>20</v>
      </c>
      <c r="BK249" s="525">
        <f>ROUND(I249*H249,2)</f>
        <v>0</v>
      </c>
      <c r="BL249" s="435" t="s">
        <v>141</v>
      </c>
      <c r="BM249" s="524" t="s">
        <v>358</v>
      </c>
    </row>
    <row r="250" spans="1:65" s="445" customFormat="1" x14ac:dyDescent="0.2">
      <c r="A250" s="442"/>
      <c r="B250" s="443"/>
      <c r="C250" s="442"/>
      <c r="D250" s="526" t="s">
        <v>143</v>
      </c>
      <c r="E250" s="442"/>
      <c r="F250" s="527" t="s">
        <v>359</v>
      </c>
      <c r="G250" s="442"/>
      <c r="H250" s="442"/>
      <c r="I250" s="429"/>
      <c r="J250" s="442"/>
      <c r="K250" s="442"/>
      <c r="L250" s="443"/>
      <c r="M250" s="528"/>
      <c r="N250" s="529"/>
      <c r="O250" s="530"/>
      <c r="P250" s="530"/>
      <c r="Q250" s="530"/>
      <c r="R250" s="530"/>
      <c r="S250" s="530"/>
      <c r="T250" s="531"/>
      <c r="U250" s="442"/>
      <c r="V250" s="442"/>
      <c r="W250" s="442"/>
      <c r="X250" s="442"/>
      <c r="Y250" s="442"/>
      <c r="Z250" s="442"/>
      <c r="AA250" s="442"/>
      <c r="AB250" s="442"/>
      <c r="AC250" s="442"/>
      <c r="AD250" s="442"/>
      <c r="AE250" s="442"/>
      <c r="AT250" s="435" t="s">
        <v>143</v>
      </c>
      <c r="AU250" s="435" t="s">
        <v>80</v>
      </c>
    </row>
    <row r="251" spans="1:65" s="540" customFormat="1" x14ac:dyDescent="0.2">
      <c r="B251" s="541"/>
      <c r="D251" s="526" t="s">
        <v>145</v>
      </c>
      <c r="E251" s="542" t="s">
        <v>3</v>
      </c>
      <c r="F251" s="543" t="s">
        <v>314</v>
      </c>
      <c r="H251" s="542" t="s">
        <v>3</v>
      </c>
      <c r="I251" s="431"/>
      <c r="L251" s="541"/>
      <c r="M251" s="544"/>
      <c r="N251" s="545"/>
      <c r="O251" s="545"/>
      <c r="P251" s="545"/>
      <c r="Q251" s="545"/>
      <c r="R251" s="545"/>
      <c r="S251" s="545"/>
      <c r="T251" s="546"/>
      <c r="AT251" s="542" t="s">
        <v>145</v>
      </c>
      <c r="AU251" s="542" t="s">
        <v>80</v>
      </c>
      <c r="AV251" s="540" t="s">
        <v>20</v>
      </c>
      <c r="AW251" s="540" t="s">
        <v>33</v>
      </c>
      <c r="AX251" s="540" t="s">
        <v>71</v>
      </c>
      <c r="AY251" s="542" t="s">
        <v>134</v>
      </c>
    </row>
    <row r="252" spans="1:65" s="532" customFormat="1" x14ac:dyDescent="0.2">
      <c r="B252" s="533"/>
      <c r="D252" s="526" t="s">
        <v>145</v>
      </c>
      <c r="E252" s="534" t="s">
        <v>3</v>
      </c>
      <c r="F252" s="535" t="s">
        <v>315</v>
      </c>
      <c r="H252" s="536">
        <v>31.234999999999999</v>
      </c>
      <c r="I252" s="430"/>
      <c r="L252" s="533"/>
      <c r="M252" s="537"/>
      <c r="N252" s="538"/>
      <c r="O252" s="538"/>
      <c r="P252" s="538"/>
      <c r="Q252" s="538"/>
      <c r="R252" s="538"/>
      <c r="S252" s="538"/>
      <c r="T252" s="539"/>
      <c r="AT252" s="534" t="s">
        <v>145</v>
      </c>
      <c r="AU252" s="534" t="s">
        <v>80</v>
      </c>
      <c r="AV252" s="532" t="s">
        <v>80</v>
      </c>
      <c r="AW252" s="532" t="s">
        <v>33</v>
      </c>
      <c r="AX252" s="532" t="s">
        <v>71</v>
      </c>
      <c r="AY252" s="534" t="s">
        <v>134</v>
      </c>
    </row>
    <row r="253" spans="1:65" s="532" customFormat="1" x14ac:dyDescent="0.2">
      <c r="B253" s="533"/>
      <c r="D253" s="526" t="s">
        <v>145</v>
      </c>
      <c r="E253" s="534" t="s">
        <v>3</v>
      </c>
      <c r="F253" s="535" t="s">
        <v>316</v>
      </c>
      <c r="H253" s="536">
        <v>-1.08</v>
      </c>
      <c r="I253" s="430"/>
      <c r="L253" s="533"/>
      <c r="M253" s="537"/>
      <c r="N253" s="538"/>
      <c r="O253" s="538"/>
      <c r="P253" s="538"/>
      <c r="Q253" s="538"/>
      <c r="R253" s="538"/>
      <c r="S253" s="538"/>
      <c r="T253" s="539"/>
      <c r="AT253" s="534" t="s">
        <v>145</v>
      </c>
      <c r="AU253" s="534" t="s">
        <v>80</v>
      </c>
      <c r="AV253" s="532" t="s">
        <v>80</v>
      </c>
      <c r="AW253" s="532" t="s">
        <v>33</v>
      </c>
      <c r="AX253" s="532" t="s">
        <v>71</v>
      </c>
      <c r="AY253" s="534" t="s">
        <v>134</v>
      </c>
    </row>
    <row r="254" spans="1:65" s="532" customFormat="1" x14ac:dyDescent="0.2">
      <c r="B254" s="533"/>
      <c r="D254" s="526" t="s">
        <v>145</v>
      </c>
      <c r="E254" s="534" t="s">
        <v>3</v>
      </c>
      <c r="F254" s="535" t="s">
        <v>360</v>
      </c>
      <c r="H254" s="536">
        <v>0.26400000000000001</v>
      </c>
      <c r="I254" s="430"/>
      <c r="L254" s="533"/>
      <c r="M254" s="537"/>
      <c r="N254" s="538"/>
      <c r="O254" s="538"/>
      <c r="P254" s="538"/>
      <c r="Q254" s="538"/>
      <c r="R254" s="538"/>
      <c r="S254" s="538"/>
      <c r="T254" s="539"/>
      <c r="AT254" s="534" t="s">
        <v>145</v>
      </c>
      <c r="AU254" s="534" t="s">
        <v>80</v>
      </c>
      <c r="AV254" s="532" t="s">
        <v>80</v>
      </c>
      <c r="AW254" s="532" t="s">
        <v>33</v>
      </c>
      <c r="AX254" s="532" t="s">
        <v>71</v>
      </c>
      <c r="AY254" s="534" t="s">
        <v>134</v>
      </c>
    </row>
    <row r="255" spans="1:65" s="555" customFormat="1" x14ac:dyDescent="0.2">
      <c r="B255" s="556"/>
      <c r="D255" s="526" t="s">
        <v>145</v>
      </c>
      <c r="E255" s="557" t="s">
        <v>3</v>
      </c>
      <c r="F255" s="558" t="s">
        <v>163</v>
      </c>
      <c r="H255" s="559">
        <v>30.419</v>
      </c>
      <c r="I255" s="433"/>
      <c r="L255" s="556"/>
      <c r="M255" s="560"/>
      <c r="N255" s="561"/>
      <c r="O255" s="561"/>
      <c r="P255" s="561"/>
      <c r="Q255" s="561"/>
      <c r="R255" s="561"/>
      <c r="S255" s="561"/>
      <c r="T255" s="562"/>
      <c r="AT255" s="557" t="s">
        <v>145</v>
      </c>
      <c r="AU255" s="557" t="s">
        <v>80</v>
      </c>
      <c r="AV255" s="555" t="s">
        <v>141</v>
      </c>
      <c r="AW255" s="555" t="s">
        <v>33</v>
      </c>
      <c r="AX255" s="555" t="s">
        <v>20</v>
      </c>
      <c r="AY255" s="557" t="s">
        <v>134</v>
      </c>
    </row>
    <row r="256" spans="1:65" s="445" customFormat="1" ht="16.5" customHeight="1" x14ac:dyDescent="0.2">
      <c r="A256" s="442"/>
      <c r="B256" s="443"/>
      <c r="C256" s="514" t="s">
        <v>361</v>
      </c>
      <c r="D256" s="514" t="s">
        <v>136</v>
      </c>
      <c r="E256" s="515" t="s">
        <v>362</v>
      </c>
      <c r="F256" s="516" t="s">
        <v>363</v>
      </c>
      <c r="G256" s="517" t="s">
        <v>219</v>
      </c>
      <c r="H256" s="518">
        <v>13.776</v>
      </c>
      <c r="I256" s="401"/>
      <c r="J256" s="519">
        <f>ROUND(I256*H256,2)</f>
        <v>0</v>
      </c>
      <c r="K256" s="516" t="s">
        <v>140</v>
      </c>
      <c r="L256" s="443"/>
      <c r="M256" s="520" t="s">
        <v>3</v>
      </c>
      <c r="N256" s="521" t="s">
        <v>42</v>
      </c>
      <c r="O256" s="522">
        <v>0.29399999999999998</v>
      </c>
      <c r="P256" s="522">
        <f>O256*H256</f>
        <v>4.0501439999999995</v>
      </c>
      <c r="Q256" s="522">
        <v>6.28E-3</v>
      </c>
      <c r="R256" s="522">
        <f>Q256*H256</f>
        <v>8.6513279999999998E-2</v>
      </c>
      <c r="S256" s="522">
        <v>0</v>
      </c>
      <c r="T256" s="523">
        <f>S256*H256</f>
        <v>0</v>
      </c>
      <c r="U256" s="442"/>
      <c r="V256" s="442"/>
      <c r="W256" s="442"/>
      <c r="X256" s="442"/>
      <c r="Y256" s="442"/>
      <c r="Z256" s="442"/>
      <c r="AA256" s="442"/>
      <c r="AB256" s="442"/>
      <c r="AC256" s="442"/>
      <c r="AD256" s="442"/>
      <c r="AE256" s="442"/>
      <c r="AR256" s="524" t="s">
        <v>141</v>
      </c>
      <c r="AT256" s="524" t="s">
        <v>136</v>
      </c>
      <c r="AU256" s="524" t="s">
        <v>80</v>
      </c>
      <c r="AY256" s="435" t="s">
        <v>134</v>
      </c>
      <c r="BE256" s="525">
        <f>IF(N256="základní",J256,0)</f>
        <v>0</v>
      </c>
      <c r="BF256" s="525">
        <f>IF(N256="snížená",J256,0)</f>
        <v>0</v>
      </c>
      <c r="BG256" s="525">
        <f>IF(N256="zákl. přenesená",J256,0)</f>
        <v>0</v>
      </c>
      <c r="BH256" s="525">
        <f>IF(N256="sníž. přenesená",J256,0)</f>
        <v>0</v>
      </c>
      <c r="BI256" s="525">
        <f>IF(N256="nulová",J256,0)</f>
        <v>0</v>
      </c>
      <c r="BJ256" s="435" t="s">
        <v>20</v>
      </c>
      <c r="BK256" s="525">
        <f>ROUND(I256*H256,2)</f>
        <v>0</v>
      </c>
      <c r="BL256" s="435" t="s">
        <v>141</v>
      </c>
      <c r="BM256" s="524" t="s">
        <v>364</v>
      </c>
    </row>
    <row r="257" spans="1:65" s="445" customFormat="1" x14ac:dyDescent="0.2">
      <c r="A257" s="442"/>
      <c r="B257" s="443"/>
      <c r="C257" s="442"/>
      <c r="D257" s="526" t="s">
        <v>143</v>
      </c>
      <c r="E257" s="442"/>
      <c r="F257" s="527" t="s">
        <v>365</v>
      </c>
      <c r="G257" s="442"/>
      <c r="H257" s="442"/>
      <c r="I257" s="429"/>
      <c r="J257" s="442"/>
      <c r="K257" s="442"/>
      <c r="L257" s="443"/>
      <c r="M257" s="528"/>
      <c r="N257" s="529"/>
      <c r="O257" s="530"/>
      <c r="P257" s="530"/>
      <c r="Q257" s="530"/>
      <c r="R257" s="530"/>
      <c r="S257" s="530"/>
      <c r="T257" s="531"/>
      <c r="U257" s="442"/>
      <c r="V257" s="442"/>
      <c r="W257" s="442"/>
      <c r="X257" s="442"/>
      <c r="Y257" s="442"/>
      <c r="Z257" s="442"/>
      <c r="AA257" s="442"/>
      <c r="AB257" s="442"/>
      <c r="AC257" s="442"/>
      <c r="AD257" s="442"/>
      <c r="AE257" s="442"/>
      <c r="AT257" s="435" t="s">
        <v>143</v>
      </c>
      <c r="AU257" s="435" t="s">
        <v>80</v>
      </c>
    </row>
    <row r="258" spans="1:65" s="540" customFormat="1" x14ac:dyDescent="0.2">
      <c r="B258" s="541"/>
      <c r="D258" s="526" t="s">
        <v>145</v>
      </c>
      <c r="E258" s="542" t="s">
        <v>3</v>
      </c>
      <c r="F258" s="543" t="s">
        <v>304</v>
      </c>
      <c r="H258" s="542" t="s">
        <v>3</v>
      </c>
      <c r="I258" s="431"/>
      <c r="L258" s="541"/>
      <c r="M258" s="544"/>
      <c r="N258" s="545"/>
      <c r="O258" s="545"/>
      <c r="P258" s="545"/>
      <c r="Q258" s="545"/>
      <c r="R258" s="545"/>
      <c r="S258" s="545"/>
      <c r="T258" s="546"/>
      <c r="AT258" s="542" t="s">
        <v>145</v>
      </c>
      <c r="AU258" s="542" t="s">
        <v>80</v>
      </c>
      <c r="AV258" s="540" t="s">
        <v>20</v>
      </c>
      <c r="AW258" s="540" t="s">
        <v>33</v>
      </c>
      <c r="AX258" s="540" t="s">
        <v>71</v>
      </c>
      <c r="AY258" s="542" t="s">
        <v>134</v>
      </c>
    </row>
    <row r="259" spans="1:65" s="532" customFormat="1" x14ac:dyDescent="0.2">
      <c r="B259" s="533"/>
      <c r="D259" s="526" t="s">
        <v>145</v>
      </c>
      <c r="E259" s="534" t="s">
        <v>3</v>
      </c>
      <c r="F259" s="535" t="s">
        <v>305</v>
      </c>
      <c r="H259" s="536">
        <v>14.4</v>
      </c>
      <c r="I259" s="430"/>
      <c r="L259" s="533"/>
      <c r="M259" s="537"/>
      <c r="N259" s="538"/>
      <c r="O259" s="538"/>
      <c r="P259" s="538"/>
      <c r="Q259" s="538"/>
      <c r="R259" s="538"/>
      <c r="S259" s="538"/>
      <c r="T259" s="539"/>
      <c r="AT259" s="534" t="s">
        <v>145</v>
      </c>
      <c r="AU259" s="534" t="s">
        <v>80</v>
      </c>
      <c r="AV259" s="532" t="s">
        <v>80</v>
      </c>
      <c r="AW259" s="532" t="s">
        <v>33</v>
      </c>
      <c r="AX259" s="532" t="s">
        <v>71</v>
      </c>
      <c r="AY259" s="534" t="s">
        <v>134</v>
      </c>
    </row>
    <row r="260" spans="1:65" s="532" customFormat="1" x14ac:dyDescent="0.2">
      <c r="B260" s="533"/>
      <c r="D260" s="526" t="s">
        <v>145</v>
      </c>
      <c r="E260" s="534" t="s">
        <v>3</v>
      </c>
      <c r="F260" s="535" t="s">
        <v>306</v>
      </c>
      <c r="H260" s="536">
        <v>-0.72</v>
      </c>
      <c r="I260" s="430"/>
      <c r="L260" s="533"/>
      <c r="M260" s="537"/>
      <c r="N260" s="538"/>
      <c r="O260" s="538"/>
      <c r="P260" s="538"/>
      <c r="Q260" s="538"/>
      <c r="R260" s="538"/>
      <c r="S260" s="538"/>
      <c r="T260" s="539"/>
      <c r="AT260" s="534" t="s">
        <v>145</v>
      </c>
      <c r="AU260" s="534" t="s">
        <v>80</v>
      </c>
      <c r="AV260" s="532" t="s">
        <v>80</v>
      </c>
      <c r="AW260" s="532" t="s">
        <v>33</v>
      </c>
      <c r="AX260" s="532" t="s">
        <v>71</v>
      </c>
      <c r="AY260" s="534" t="s">
        <v>134</v>
      </c>
    </row>
    <row r="261" spans="1:65" s="532" customFormat="1" x14ac:dyDescent="0.2">
      <c r="B261" s="533"/>
      <c r="D261" s="526" t="s">
        <v>145</v>
      </c>
      <c r="E261" s="534" t="s">
        <v>3</v>
      </c>
      <c r="F261" s="535" t="s">
        <v>366</v>
      </c>
      <c r="H261" s="536">
        <v>9.6000000000000002E-2</v>
      </c>
      <c r="I261" s="430"/>
      <c r="L261" s="533"/>
      <c r="M261" s="537"/>
      <c r="N261" s="538"/>
      <c r="O261" s="538"/>
      <c r="P261" s="538"/>
      <c r="Q261" s="538"/>
      <c r="R261" s="538"/>
      <c r="S261" s="538"/>
      <c r="T261" s="539"/>
      <c r="AT261" s="534" t="s">
        <v>145</v>
      </c>
      <c r="AU261" s="534" t="s">
        <v>80</v>
      </c>
      <c r="AV261" s="532" t="s">
        <v>80</v>
      </c>
      <c r="AW261" s="532" t="s">
        <v>33</v>
      </c>
      <c r="AX261" s="532" t="s">
        <v>71</v>
      </c>
      <c r="AY261" s="534" t="s">
        <v>134</v>
      </c>
    </row>
    <row r="262" spans="1:65" s="555" customFormat="1" x14ac:dyDescent="0.2">
      <c r="B262" s="556"/>
      <c r="D262" s="526" t="s">
        <v>145</v>
      </c>
      <c r="E262" s="557" t="s">
        <v>3</v>
      </c>
      <c r="F262" s="558" t="s">
        <v>163</v>
      </c>
      <c r="H262" s="559">
        <v>13.776</v>
      </c>
      <c r="I262" s="433"/>
      <c r="L262" s="556"/>
      <c r="M262" s="560"/>
      <c r="N262" s="561"/>
      <c r="O262" s="561"/>
      <c r="P262" s="561"/>
      <c r="Q262" s="561"/>
      <c r="R262" s="561"/>
      <c r="S262" s="561"/>
      <c r="T262" s="562"/>
      <c r="AT262" s="557" t="s">
        <v>145</v>
      </c>
      <c r="AU262" s="557" t="s">
        <v>80</v>
      </c>
      <c r="AV262" s="555" t="s">
        <v>141</v>
      </c>
      <c r="AW262" s="555" t="s">
        <v>33</v>
      </c>
      <c r="AX262" s="555" t="s">
        <v>20</v>
      </c>
      <c r="AY262" s="557" t="s">
        <v>134</v>
      </c>
    </row>
    <row r="263" spans="1:65" s="501" customFormat="1" ht="22.9" customHeight="1" x14ac:dyDescent="0.2">
      <c r="B263" s="502"/>
      <c r="D263" s="503" t="s">
        <v>70</v>
      </c>
      <c r="E263" s="512" t="s">
        <v>367</v>
      </c>
      <c r="F263" s="512" t="s">
        <v>368</v>
      </c>
      <c r="I263" s="434"/>
      <c r="J263" s="513">
        <f>BK263</f>
        <v>0</v>
      </c>
      <c r="L263" s="502"/>
      <c r="M263" s="506"/>
      <c r="N263" s="507"/>
      <c r="O263" s="507"/>
      <c r="P263" s="508">
        <f>SUM(P264:P290)</f>
        <v>65.968147999999999</v>
      </c>
      <c r="Q263" s="507"/>
      <c r="R263" s="508">
        <f>SUM(R264:R290)</f>
        <v>43.575214279999997</v>
      </c>
      <c r="S263" s="507"/>
      <c r="T263" s="509">
        <f>SUM(T264:T290)</f>
        <v>0</v>
      </c>
      <c r="AR263" s="503" t="s">
        <v>20</v>
      </c>
      <c r="AT263" s="510" t="s">
        <v>70</v>
      </c>
      <c r="AU263" s="510" t="s">
        <v>20</v>
      </c>
      <c r="AY263" s="503" t="s">
        <v>134</v>
      </c>
      <c r="BK263" s="511">
        <f>SUM(BK264:BK290)</f>
        <v>0</v>
      </c>
    </row>
    <row r="264" spans="1:65" s="445" customFormat="1" ht="16.5" customHeight="1" x14ac:dyDescent="0.2">
      <c r="A264" s="442"/>
      <c r="B264" s="443"/>
      <c r="C264" s="514" t="s">
        <v>236</v>
      </c>
      <c r="D264" s="514" t="s">
        <v>136</v>
      </c>
      <c r="E264" s="515" t="s">
        <v>369</v>
      </c>
      <c r="F264" s="516" t="s">
        <v>370</v>
      </c>
      <c r="G264" s="517" t="s">
        <v>156</v>
      </c>
      <c r="H264" s="518">
        <v>10.342000000000001</v>
      </c>
      <c r="I264" s="401"/>
      <c r="J264" s="519">
        <f>ROUND(I264*H264,2)</f>
        <v>0</v>
      </c>
      <c r="K264" s="516" t="s">
        <v>140</v>
      </c>
      <c r="L264" s="443"/>
      <c r="M264" s="520" t="s">
        <v>3</v>
      </c>
      <c r="N264" s="521" t="s">
        <v>42</v>
      </c>
      <c r="O264" s="522">
        <v>2.58</v>
      </c>
      <c r="P264" s="522">
        <f>O264*H264</f>
        <v>26.682360000000003</v>
      </c>
      <c r="Q264" s="522">
        <v>2.2563399999999998</v>
      </c>
      <c r="R264" s="522">
        <f>Q264*H264</f>
        <v>23.335068279999998</v>
      </c>
      <c r="S264" s="522">
        <v>0</v>
      </c>
      <c r="T264" s="523">
        <f>S264*H264</f>
        <v>0</v>
      </c>
      <c r="U264" s="442"/>
      <c r="V264" s="442"/>
      <c r="W264" s="442"/>
      <c r="X264" s="442"/>
      <c r="Y264" s="442"/>
      <c r="Z264" s="442"/>
      <c r="AA264" s="442"/>
      <c r="AB264" s="442"/>
      <c r="AC264" s="442"/>
      <c r="AD264" s="442"/>
      <c r="AE264" s="442"/>
      <c r="AR264" s="524" t="s">
        <v>141</v>
      </c>
      <c r="AT264" s="524" t="s">
        <v>136</v>
      </c>
      <c r="AU264" s="524" t="s">
        <v>80</v>
      </c>
      <c r="AY264" s="435" t="s">
        <v>134</v>
      </c>
      <c r="BE264" s="525">
        <f>IF(N264="základní",J264,0)</f>
        <v>0</v>
      </c>
      <c r="BF264" s="525">
        <f>IF(N264="snížená",J264,0)</f>
        <v>0</v>
      </c>
      <c r="BG264" s="525">
        <f>IF(N264="zákl. přenesená",J264,0)</f>
        <v>0</v>
      </c>
      <c r="BH264" s="525">
        <f>IF(N264="sníž. přenesená",J264,0)</f>
        <v>0</v>
      </c>
      <c r="BI264" s="525">
        <f>IF(N264="nulová",J264,0)</f>
        <v>0</v>
      </c>
      <c r="BJ264" s="435" t="s">
        <v>20</v>
      </c>
      <c r="BK264" s="525">
        <f>ROUND(I264*H264,2)</f>
        <v>0</v>
      </c>
      <c r="BL264" s="435" t="s">
        <v>141</v>
      </c>
      <c r="BM264" s="524" t="s">
        <v>371</v>
      </c>
    </row>
    <row r="265" spans="1:65" s="445" customFormat="1" x14ac:dyDescent="0.2">
      <c r="A265" s="442"/>
      <c r="B265" s="443"/>
      <c r="C265" s="442"/>
      <c r="D265" s="526" t="s">
        <v>143</v>
      </c>
      <c r="E265" s="442"/>
      <c r="F265" s="527" t="s">
        <v>372</v>
      </c>
      <c r="G265" s="442"/>
      <c r="H265" s="442"/>
      <c r="I265" s="429"/>
      <c r="J265" s="442"/>
      <c r="K265" s="442"/>
      <c r="L265" s="443"/>
      <c r="M265" s="528"/>
      <c r="N265" s="529"/>
      <c r="O265" s="530"/>
      <c r="P265" s="530"/>
      <c r="Q265" s="530"/>
      <c r="R265" s="530"/>
      <c r="S265" s="530"/>
      <c r="T265" s="531"/>
      <c r="U265" s="442"/>
      <c r="V265" s="442"/>
      <c r="W265" s="442"/>
      <c r="X265" s="442"/>
      <c r="Y265" s="442"/>
      <c r="Z265" s="442"/>
      <c r="AA265" s="442"/>
      <c r="AB265" s="442"/>
      <c r="AC265" s="442"/>
      <c r="AD265" s="442"/>
      <c r="AE265" s="442"/>
      <c r="AT265" s="435" t="s">
        <v>143</v>
      </c>
      <c r="AU265" s="435" t="s">
        <v>80</v>
      </c>
    </row>
    <row r="266" spans="1:65" s="540" customFormat="1" x14ac:dyDescent="0.2">
      <c r="B266" s="541"/>
      <c r="D266" s="526" t="s">
        <v>145</v>
      </c>
      <c r="E266" s="542" t="s">
        <v>3</v>
      </c>
      <c r="F266" s="543" t="s">
        <v>373</v>
      </c>
      <c r="H266" s="542" t="s">
        <v>3</v>
      </c>
      <c r="I266" s="431"/>
      <c r="L266" s="541"/>
      <c r="M266" s="544"/>
      <c r="N266" s="545"/>
      <c r="O266" s="545"/>
      <c r="P266" s="545"/>
      <c r="Q266" s="545"/>
      <c r="R266" s="545"/>
      <c r="S266" s="545"/>
      <c r="T266" s="546"/>
      <c r="AT266" s="542" t="s">
        <v>145</v>
      </c>
      <c r="AU266" s="542" t="s">
        <v>80</v>
      </c>
      <c r="AV266" s="540" t="s">
        <v>20</v>
      </c>
      <c r="AW266" s="540" t="s">
        <v>33</v>
      </c>
      <c r="AX266" s="540" t="s">
        <v>71</v>
      </c>
      <c r="AY266" s="542" t="s">
        <v>134</v>
      </c>
    </row>
    <row r="267" spans="1:65" s="532" customFormat="1" x14ac:dyDescent="0.2">
      <c r="B267" s="533"/>
      <c r="D267" s="526" t="s">
        <v>145</v>
      </c>
      <c r="E267" s="534" t="s">
        <v>3</v>
      </c>
      <c r="F267" s="535" t="s">
        <v>374</v>
      </c>
      <c r="H267" s="536">
        <v>4.907</v>
      </c>
      <c r="I267" s="430"/>
      <c r="L267" s="533"/>
      <c r="M267" s="537"/>
      <c r="N267" s="538"/>
      <c r="O267" s="538"/>
      <c r="P267" s="538"/>
      <c r="Q267" s="538"/>
      <c r="R267" s="538"/>
      <c r="S267" s="538"/>
      <c r="T267" s="539"/>
      <c r="AT267" s="534" t="s">
        <v>145</v>
      </c>
      <c r="AU267" s="534" t="s">
        <v>80</v>
      </c>
      <c r="AV267" s="532" t="s">
        <v>80</v>
      </c>
      <c r="AW267" s="532" t="s">
        <v>33</v>
      </c>
      <c r="AX267" s="532" t="s">
        <v>71</v>
      </c>
      <c r="AY267" s="534" t="s">
        <v>134</v>
      </c>
    </row>
    <row r="268" spans="1:65" s="532" customFormat="1" x14ac:dyDescent="0.2">
      <c r="B268" s="533"/>
      <c r="D268" s="526" t="s">
        <v>145</v>
      </c>
      <c r="E268" s="534" t="s">
        <v>3</v>
      </c>
      <c r="F268" s="535" t="s">
        <v>375</v>
      </c>
      <c r="H268" s="536">
        <v>3.1</v>
      </c>
      <c r="I268" s="430"/>
      <c r="L268" s="533"/>
      <c r="M268" s="537"/>
      <c r="N268" s="538"/>
      <c r="O268" s="538"/>
      <c r="P268" s="538"/>
      <c r="Q268" s="538"/>
      <c r="R268" s="538"/>
      <c r="S268" s="538"/>
      <c r="T268" s="539"/>
      <c r="AT268" s="534" t="s">
        <v>145</v>
      </c>
      <c r="AU268" s="534" t="s">
        <v>80</v>
      </c>
      <c r="AV268" s="532" t="s">
        <v>80</v>
      </c>
      <c r="AW268" s="532" t="s">
        <v>33</v>
      </c>
      <c r="AX268" s="532" t="s">
        <v>71</v>
      </c>
      <c r="AY268" s="534" t="s">
        <v>134</v>
      </c>
    </row>
    <row r="269" spans="1:65" s="540" customFormat="1" x14ac:dyDescent="0.2">
      <c r="B269" s="541"/>
      <c r="D269" s="526" t="s">
        <v>145</v>
      </c>
      <c r="E269" s="542" t="s">
        <v>3</v>
      </c>
      <c r="F269" s="543" t="s">
        <v>376</v>
      </c>
      <c r="H269" s="542" t="s">
        <v>3</v>
      </c>
      <c r="I269" s="431"/>
      <c r="L269" s="541"/>
      <c r="M269" s="544"/>
      <c r="N269" s="545"/>
      <c r="O269" s="545"/>
      <c r="P269" s="545"/>
      <c r="Q269" s="545"/>
      <c r="R269" s="545"/>
      <c r="S269" s="545"/>
      <c r="T269" s="546"/>
      <c r="AT269" s="542" t="s">
        <v>145</v>
      </c>
      <c r="AU269" s="542" t="s">
        <v>80</v>
      </c>
      <c r="AV269" s="540" t="s">
        <v>20</v>
      </c>
      <c r="AW269" s="540" t="s">
        <v>33</v>
      </c>
      <c r="AX269" s="540" t="s">
        <v>71</v>
      </c>
      <c r="AY269" s="542" t="s">
        <v>134</v>
      </c>
    </row>
    <row r="270" spans="1:65" s="532" customFormat="1" x14ac:dyDescent="0.2">
      <c r="B270" s="533"/>
      <c r="D270" s="526" t="s">
        <v>145</v>
      </c>
      <c r="E270" s="534" t="s">
        <v>3</v>
      </c>
      <c r="F270" s="535" t="s">
        <v>377</v>
      </c>
      <c r="H270" s="536">
        <v>2.335</v>
      </c>
      <c r="I270" s="430"/>
      <c r="L270" s="533"/>
      <c r="M270" s="537"/>
      <c r="N270" s="538"/>
      <c r="O270" s="538"/>
      <c r="P270" s="538"/>
      <c r="Q270" s="538"/>
      <c r="R270" s="538"/>
      <c r="S270" s="538"/>
      <c r="T270" s="539"/>
      <c r="AT270" s="534" t="s">
        <v>145</v>
      </c>
      <c r="AU270" s="534" t="s">
        <v>80</v>
      </c>
      <c r="AV270" s="532" t="s">
        <v>80</v>
      </c>
      <c r="AW270" s="532" t="s">
        <v>33</v>
      </c>
      <c r="AX270" s="532" t="s">
        <v>71</v>
      </c>
      <c r="AY270" s="534" t="s">
        <v>134</v>
      </c>
    </row>
    <row r="271" spans="1:65" s="555" customFormat="1" x14ac:dyDescent="0.2">
      <c r="B271" s="556"/>
      <c r="D271" s="526" t="s">
        <v>145</v>
      </c>
      <c r="E271" s="557" t="s">
        <v>3</v>
      </c>
      <c r="F271" s="558" t="s">
        <v>163</v>
      </c>
      <c r="H271" s="559">
        <v>10.342000000000001</v>
      </c>
      <c r="I271" s="433"/>
      <c r="L271" s="556"/>
      <c r="M271" s="560"/>
      <c r="N271" s="561"/>
      <c r="O271" s="561"/>
      <c r="P271" s="561"/>
      <c r="Q271" s="561"/>
      <c r="R271" s="561"/>
      <c r="S271" s="561"/>
      <c r="T271" s="562"/>
      <c r="AT271" s="557" t="s">
        <v>145</v>
      </c>
      <c r="AU271" s="557" t="s">
        <v>80</v>
      </c>
      <c r="AV271" s="555" t="s">
        <v>141</v>
      </c>
      <c r="AW271" s="555" t="s">
        <v>33</v>
      </c>
      <c r="AX271" s="555" t="s">
        <v>20</v>
      </c>
      <c r="AY271" s="557" t="s">
        <v>134</v>
      </c>
    </row>
    <row r="272" spans="1:65" s="445" customFormat="1" ht="16.5" customHeight="1" x14ac:dyDescent="0.2">
      <c r="A272" s="442"/>
      <c r="B272" s="443"/>
      <c r="C272" s="514" t="s">
        <v>378</v>
      </c>
      <c r="D272" s="514" t="s">
        <v>136</v>
      </c>
      <c r="E272" s="515" t="s">
        <v>379</v>
      </c>
      <c r="F272" s="516" t="s">
        <v>380</v>
      </c>
      <c r="G272" s="517" t="s">
        <v>156</v>
      </c>
      <c r="H272" s="518">
        <v>7.242</v>
      </c>
      <c r="I272" s="401"/>
      <c r="J272" s="519">
        <f>ROUND(I272*H272,2)</f>
        <v>0</v>
      </c>
      <c r="K272" s="516" t="s">
        <v>140</v>
      </c>
      <c r="L272" s="443"/>
      <c r="M272" s="520" t="s">
        <v>3</v>
      </c>
      <c r="N272" s="521" t="s">
        <v>42</v>
      </c>
      <c r="O272" s="522">
        <v>1.35</v>
      </c>
      <c r="P272" s="522">
        <f>O272*H272</f>
        <v>9.7766999999999999</v>
      </c>
      <c r="Q272" s="522">
        <v>0</v>
      </c>
      <c r="R272" s="522">
        <f>Q272*H272</f>
        <v>0</v>
      </c>
      <c r="S272" s="522">
        <v>0</v>
      </c>
      <c r="T272" s="523">
        <f>S272*H272</f>
        <v>0</v>
      </c>
      <c r="U272" s="442"/>
      <c r="V272" s="442"/>
      <c r="W272" s="442"/>
      <c r="X272" s="442"/>
      <c r="Y272" s="442"/>
      <c r="Z272" s="442"/>
      <c r="AA272" s="442"/>
      <c r="AB272" s="442"/>
      <c r="AC272" s="442"/>
      <c r="AD272" s="442"/>
      <c r="AE272" s="442"/>
      <c r="AR272" s="524" t="s">
        <v>141</v>
      </c>
      <c r="AT272" s="524" t="s">
        <v>136</v>
      </c>
      <c r="AU272" s="524" t="s">
        <v>80</v>
      </c>
      <c r="AY272" s="435" t="s">
        <v>134</v>
      </c>
      <c r="BE272" s="525">
        <f>IF(N272="základní",J272,0)</f>
        <v>0</v>
      </c>
      <c r="BF272" s="525">
        <f>IF(N272="snížená",J272,0)</f>
        <v>0</v>
      </c>
      <c r="BG272" s="525">
        <f>IF(N272="zákl. přenesená",J272,0)</f>
        <v>0</v>
      </c>
      <c r="BH272" s="525">
        <f>IF(N272="sníž. přenesená",J272,0)</f>
        <v>0</v>
      </c>
      <c r="BI272" s="525">
        <f>IF(N272="nulová",J272,0)</f>
        <v>0</v>
      </c>
      <c r="BJ272" s="435" t="s">
        <v>20</v>
      </c>
      <c r="BK272" s="525">
        <f>ROUND(I272*H272,2)</f>
        <v>0</v>
      </c>
      <c r="BL272" s="435" t="s">
        <v>141</v>
      </c>
      <c r="BM272" s="524" t="s">
        <v>381</v>
      </c>
    </row>
    <row r="273" spans="1:65" s="445" customFormat="1" x14ac:dyDescent="0.2">
      <c r="A273" s="442"/>
      <c r="B273" s="443"/>
      <c r="C273" s="442"/>
      <c r="D273" s="526" t="s">
        <v>143</v>
      </c>
      <c r="E273" s="442"/>
      <c r="F273" s="527" t="s">
        <v>382</v>
      </c>
      <c r="G273" s="442"/>
      <c r="H273" s="442"/>
      <c r="I273" s="429"/>
      <c r="J273" s="442"/>
      <c r="K273" s="442"/>
      <c r="L273" s="443"/>
      <c r="M273" s="528"/>
      <c r="N273" s="529"/>
      <c r="O273" s="530"/>
      <c r="P273" s="530"/>
      <c r="Q273" s="530"/>
      <c r="R273" s="530"/>
      <c r="S273" s="530"/>
      <c r="T273" s="531"/>
      <c r="U273" s="442"/>
      <c r="V273" s="442"/>
      <c r="W273" s="442"/>
      <c r="X273" s="442"/>
      <c r="Y273" s="442"/>
      <c r="Z273" s="442"/>
      <c r="AA273" s="442"/>
      <c r="AB273" s="442"/>
      <c r="AC273" s="442"/>
      <c r="AD273" s="442"/>
      <c r="AE273" s="442"/>
      <c r="AT273" s="435" t="s">
        <v>143</v>
      </c>
      <c r="AU273" s="435" t="s">
        <v>80</v>
      </c>
    </row>
    <row r="274" spans="1:65" s="540" customFormat="1" x14ac:dyDescent="0.2">
      <c r="B274" s="541"/>
      <c r="D274" s="526" t="s">
        <v>145</v>
      </c>
      <c r="E274" s="542" t="s">
        <v>3</v>
      </c>
      <c r="F274" s="543" t="s">
        <v>373</v>
      </c>
      <c r="H274" s="542" t="s">
        <v>3</v>
      </c>
      <c r="I274" s="431"/>
      <c r="L274" s="541"/>
      <c r="M274" s="544"/>
      <c r="N274" s="545"/>
      <c r="O274" s="545"/>
      <c r="P274" s="545"/>
      <c r="Q274" s="545"/>
      <c r="R274" s="545"/>
      <c r="S274" s="545"/>
      <c r="T274" s="546"/>
      <c r="AT274" s="542" t="s">
        <v>145</v>
      </c>
      <c r="AU274" s="542" t="s">
        <v>80</v>
      </c>
      <c r="AV274" s="540" t="s">
        <v>20</v>
      </c>
      <c r="AW274" s="540" t="s">
        <v>33</v>
      </c>
      <c r="AX274" s="540" t="s">
        <v>71</v>
      </c>
      <c r="AY274" s="542" t="s">
        <v>134</v>
      </c>
    </row>
    <row r="275" spans="1:65" s="532" customFormat="1" x14ac:dyDescent="0.2">
      <c r="B275" s="533"/>
      <c r="D275" s="526" t="s">
        <v>145</v>
      </c>
      <c r="E275" s="534" t="s">
        <v>3</v>
      </c>
      <c r="F275" s="535" t="s">
        <v>374</v>
      </c>
      <c r="H275" s="536">
        <v>4.907</v>
      </c>
      <c r="I275" s="430"/>
      <c r="L275" s="533"/>
      <c r="M275" s="537"/>
      <c r="N275" s="538"/>
      <c r="O275" s="538"/>
      <c r="P275" s="538"/>
      <c r="Q275" s="538"/>
      <c r="R275" s="538"/>
      <c r="S275" s="538"/>
      <c r="T275" s="539"/>
      <c r="AT275" s="534" t="s">
        <v>145</v>
      </c>
      <c r="AU275" s="534" t="s">
        <v>80</v>
      </c>
      <c r="AV275" s="532" t="s">
        <v>80</v>
      </c>
      <c r="AW275" s="532" t="s">
        <v>33</v>
      </c>
      <c r="AX275" s="532" t="s">
        <v>71</v>
      </c>
      <c r="AY275" s="534" t="s">
        <v>134</v>
      </c>
    </row>
    <row r="276" spans="1:65" s="540" customFormat="1" x14ac:dyDescent="0.2">
      <c r="B276" s="541"/>
      <c r="D276" s="526" t="s">
        <v>145</v>
      </c>
      <c r="E276" s="542" t="s">
        <v>3</v>
      </c>
      <c r="F276" s="543" t="s">
        <v>376</v>
      </c>
      <c r="H276" s="542" t="s">
        <v>3</v>
      </c>
      <c r="I276" s="431"/>
      <c r="L276" s="541"/>
      <c r="M276" s="544"/>
      <c r="N276" s="545"/>
      <c r="O276" s="545"/>
      <c r="P276" s="545"/>
      <c r="Q276" s="545"/>
      <c r="R276" s="545"/>
      <c r="S276" s="545"/>
      <c r="T276" s="546"/>
      <c r="AT276" s="542" t="s">
        <v>145</v>
      </c>
      <c r="AU276" s="542" t="s">
        <v>80</v>
      </c>
      <c r="AV276" s="540" t="s">
        <v>20</v>
      </c>
      <c r="AW276" s="540" t="s">
        <v>33</v>
      </c>
      <c r="AX276" s="540" t="s">
        <v>71</v>
      </c>
      <c r="AY276" s="542" t="s">
        <v>134</v>
      </c>
    </row>
    <row r="277" spans="1:65" s="532" customFormat="1" x14ac:dyDescent="0.2">
      <c r="B277" s="533"/>
      <c r="D277" s="526" t="s">
        <v>145</v>
      </c>
      <c r="E277" s="534" t="s">
        <v>3</v>
      </c>
      <c r="F277" s="535" t="s">
        <v>377</v>
      </c>
      <c r="H277" s="536">
        <v>2.335</v>
      </c>
      <c r="I277" s="430"/>
      <c r="L277" s="533"/>
      <c r="M277" s="537"/>
      <c r="N277" s="538"/>
      <c r="O277" s="538"/>
      <c r="P277" s="538"/>
      <c r="Q277" s="538"/>
      <c r="R277" s="538"/>
      <c r="S277" s="538"/>
      <c r="T277" s="539"/>
      <c r="AT277" s="534" t="s">
        <v>145</v>
      </c>
      <c r="AU277" s="534" t="s">
        <v>80</v>
      </c>
      <c r="AV277" s="532" t="s">
        <v>80</v>
      </c>
      <c r="AW277" s="532" t="s">
        <v>33</v>
      </c>
      <c r="AX277" s="532" t="s">
        <v>71</v>
      </c>
      <c r="AY277" s="534" t="s">
        <v>134</v>
      </c>
    </row>
    <row r="278" spans="1:65" s="555" customFormat="1" x14ac:dyDescent="0.2">
      <c r="B278" s="556"/>
      <c r="D278" s="526" t="s">
        <v>145</v>
      </c>
      <c r="E278" s="557" t="s">
        <v>3</v>
      </c>
      <c r="F278" s="558" t="s">
        <v>163</v>
      </c>
      <c r="H278" s="559">
        <v>7.242</v>
      </c>
      <c r="I278" s="433"/>
      <c r="L278" s="556"/>
      <c r="M278" s="560"/>
      <c r="N278" s="561"/>
      <c r="O278" s="561"/>
      <c r="P278" s="561"/>
      <c r="Q278" s="561"/>
      <c r="R278" s="561"/>
      <c r="S278" s="561"/>
      <c r="T278" s="562"/>
      <c r="AT278" s="557" t="s">
        <v>145</v>
      </c>
      <c r="AU278" s="557" t="s">
        <v>80</v>
      </c>
      <c r="AV278" s="555" t="s">
        <v>141</v>
      </c>
      <c r="AW278" s="555" t="s">
        <v>33</v>
      </c>
      <c r="AX278" s="555" t="s">
        <v>20</v>
      </c>
      <c r="AY278" s="557" t="s">
        <v>134</v>
      </c>
    </row>
    <row r="279" spans="1:65" s="445" customFormat="1" ht="16.5" customHeight="1" x14ac:dyDescent="0.2">
      <c r="A279" s="442"/>
      <c r="B279" s="443"/>
      <c r="C279" s="514" t="s">
        <v>383</v>
      </c>
      <c r="D279" s="514" t="s">
        <v>136</v>
      </c>
      <c r="E279" s="515" t="s">
        <v>384</v>
      </c>
      <c r="F279" s="516" t="s">
        <v>385</v>
      </c>
      <c r="G279" s="517" t="s">
        <v>219</v>
      </c>
      <c r="H279" s="518">
        <v>23.18</v>
      </c>
      <c r="I279" s="401"/>
      <c r="J279" s="519">
        <f>ROUND(I279*H279,2)</f>
        <v>0</v>
      </c>
      <c r="K279" s="516" t="s">
        <v>140</v>
      </c>
      <c r="L279" s="443"/>
      <c r="M279" s="520" t="s">
        <v>3</v>
      </c>
      <c r="N279" s="521" t="s">
        <v>42</v>
      </c>
      <c r="O279" s="522">
        <v>0.443</v>
      </c>
      <c r="P279" s="522">
        <f>O279*H279</f>
        <v>10.268739999999999</v>
      </c>
      <c r="Q279" s="522">
        <v>0.11169999999999999</v>
      </c>
      <c r="R279" s="522">
        <f>Q279*H279</f>
        <v>2.5892059999999999</v>
      </c>
      <c r="S279" s="522">
        <v>0</v>
      </c>
      <c r="T279" s="523">
        <f>S279*H279</f>
        <v>0</v>
      </c>
      <c r="U279" s="442"/>
      <c r="V279" s="442"/>
      <c r="W279" s="442"/>
      <c r="X279" s="442"/>
      <c r="Y279" s="442"/>
      <c r="Z279" s="442"/>
      <c r="AA279" s="442"/>
      <c r="AB279" s="442"/>
      <c r="AC279" s="442"/>
      <c r="AD279" s="442"/>
      <c r="AE279" s="442"/>
      <c r="AR279" s="524" t="s">
        <v>141</v>
      </c>
      <c r="AT279" s="524" t="s">
        <v>136</v>
      </c>
      <c r="AU279" s="524" t="s">
        <v>80</v>
      </c>
      <c r="AY279" s="435" t="s">
        <v>134</v>
      </c>
      <c r="BE279" s="525">
        <f>IF(N279="základní",J279,0)</f>
        <v>0</v>
      </c>
      <c r="BF279" s="525">
        <f>IF(N279="snížená",J279,0)</f>
        <v>0</v>
      </c>
      <c r="BG279" s="525">
        <f>IF(N279="zákl. přenesená",J279,0)</f>
        <v>0</v>
      </c>
      <c r="BH279" s="525">
        <f>IF(N279="sníž. přenesená",J279,0)</f>
        <v>0</v>
      </c>
      <c r="BI279" s="525">
        <f>IF(N279="nulová",J279,0)</f>
        <v>0</v>
      </c>
      <c r="BJ279" s="435" t="s">
        <v>20</v>
      </c>
      <c r="BK279" s="525">
        <f>ROUND(I279*H279,2)</f>
        <v>0</v>
      </c>
      <c r="BL279" s="435" t="s">
        <v>141</v>
      </c>
      <c r="BM279" s="524" t="s">
        <v>386</v>
      </c>
    </row>
    <row r="280" spans="1:65" s="445" customFormat="1" x14ac:dyDescent="0.2">
      <c r="A280" s="442"/>
      <c r="B280" s="443"/>
      <c r="C280" s="442"/>
      <c r="D280" s="526" t="s">
        <v>143</v>
      </c>
      <c r="E280" s="442"/>
      <c r="F280" s="527" t="s">
        <v>387</v>
      </c>
      <c r="G280" s="442"/>
      <c r="H280" s="442"/>
      <c r="I280" s="429"/>
      <c r="J280" s="442"/>
      <c r="K280" s="442"/>
      <c r="L280" s="443"/>
      <c r="M280" s="528"/>
      <c r="N280" s="529"/>
      <c r="O280" s="530"/>
      <c r="P280" s="530"/>
      <c r="Q280" s="530"/>
      <c r="R280" s="530"/>
      <c r="S280" s="530"/>
      <c r="T280" s="531"/>
      <c r="U280" s="442"/>
      <c r="V280" s="442"/>
      <c r="W280" s="442"/>
      <c r="X280" s="442"/>
      <c r="Y280" s="442"/>
      <c r="Z280" s="442"/>
      <c r="AA280" s="442"/>
      <c r="AB280" s="442"/>
      <c r="AC280" s="442"/>
      <c r="AD280" s="442"/>
      <c r="AE280" s="442"/>
      <c r="AT280" s="435" t="s">
        <v>143</v>
      </c>
      <c r="AU280" s="435" t="s">
        <v>80</v>
      </c>
    </row>
    <row r="281" spans="1:65" s="540" customFormat="1" x14ac:dyDescent="0.2">
      <c r="B281" s="541"/>
      <c r="D281" s="526" t="s">
        <v>145</v>
      </c>
      <c r="E281" s="542" t="s">
        <v>3</v>
      </c>
      <c r="F281" s="543" t="s">
        <v>388</v>
      </c>
      <c r="H281" s="542" t="s">
        <v>3</v>
      </c>
      <c r="I281" s="431"/>
      <c r="L281" s="541"/>
      <c r="M281" s="544"/>
      <c r="N281" s="545"/>
      <c r="O281" s="545"/>
      <c r="P281" s="545"/>
      <c r="Q281" s="545"/>
      <c r="R281" s="545"/>
      <c r="S281" s="545"/>
      <c r="T281" s="546"/>
      <c r="AT281" s="542" t="s">
        <v>145</v>
      </c>
      <c r="AU281" s="542" t="s">
        <v>80</v>
      </c>
      <c r="AV281" s="540" t="s">
        <v>20</v>
      </c>
      <c r="AW281" s="540" t="s">
        <v>33</v>
      </c>
      <c r="AX281" s="540" t="s">
        <v>71</v>
      </c>
      <c r="AY281" s="542" t="s">
        <v>134</v>
      </c>
    </row>
    <row r="282" spans="1:65" s="532" customFormat="1" x14ac:dyDescent="0.2">
      <c r="B282" s="533"/>
      <c r="D282" s="526" t="s">
        <v>145</v>
      </c>
      <c r="E282" s="534" t="s">
        <v>3</v>
      </c>
      <c r="F282" s="535" t="s">
        <v>389</v>
      </c>
      <c r="H282" s="536">
        <v>9.1199999999999992</v>
      </c>
      <c r="I282" s="430"/>
      <c r="L282" s="533"/>
      <c r="M282" s="537"/>
      <c r="N282" s="538"/>
      <c r="O282" s="538"/>
      <c r="P282" s="538"/>
      <c r="Q282" s="538"/>
      <c r="R282" s="538"/>
      <c r="S282" s="538"/>
      <c r="T282" s="539"/>
      <c r="AT282" s="534" t="s">
        <v>145</v>
      </c>
      <c r="AU282" s="534" t="s">
        <v>80</v>
      </c>
      <c r="AV282" s="532" t="s">
        <v>80</v>
      </c>
      <c r="AW282" s="532" t="s">
        <v>33</v>
      </c>
      <c r="AX282" s="532" t="s">
        <v>71</v>
      </c>
      <c r="AY282" s="534" t="s">
        <v>134</v>
      </c>
    </row>
    <row r="283" spans="1:65" s="540" customFormat="1" x14ac:dyDescent="0.2">
      <c r="B283" s="541"/>
      <c r="D283" s="526" t="s">
        <v>145</v>
      </c>
      <c r="E283" s="542" t="s">
        <v>3</v>
      </c>
      <c r="F283" s="543" t="s">
        <v>390</v>
      </c>
      <c r="H283" s="542" t="s">
        <v>3</v>
      </c>
      <c r="I283" s="431"/>
      <c r="L283" s="541"/>
      <c r="M283" s="544"/>
      <c r="N283" s="545"/>
      <c r="O283" s="545"/>
      <c r="P283" s="545"/>
      <c r="Q283" s="545"/>
      <c r="R283" s="545"/>
      <c r="S283" s="545"/>
      <c r="T283" s="546"/>
      <c r="AT283" s="542" t="s">
        <v>145</v>
      </c>
      <c r="AU283" s="542" t="s">
        <v>80</v>
      </c>
      <c r="AV283" s="540" t="s">
        <v>20</v>
      </c>
      <c r="AW283" s="540" t="s">
        <v>33</v>
      </c>
      <c r="AX283" s="540" t="s">
        <v>71</v>
      </c>
      <c r="AY283" s="542" t="s">
        <v>134</v>
      </c>
    </row>
    <row r="284" spans="1:65" s="532" customFormat="1" x14ac:dyDescent="0.2">
      <c r="B284" s="533"/>
      <c r="D284" s="526" t="s">
        <v>145</v>
      </c>
      <c r="E284" s="534" t="s">
        <v>3</v>
      </c>
      <c r="F284" s="535" t="s">
        <v>391</v>
      </c>
      <c r="H284" s="536">
        <v>14.06</v>
      </c>
      <c r="I284" s="430"/>
      <c r="L284" s="533"/>
      <c r="M284" s="537"/>
      <c r="N284" s="538"/>
      <c r="O284" s="538"/>
      <c r="P284" s="538"/>
      <c r="Q284" s="538"/>
      <c r="R284" s="538"/>
      <c r="S284" s="538"/>
      <c r="T284" s="539"/>
      <c r="AT284" s="534" t="s">
        <v>145</v>
      </c>
      <c r="AU284" s="534" t="s">
        <v>80</v>
      </c>
      <c r="AV284" s="532" t="s">
        <v>80</v>
      </c>
      <c r="AW284" s="532" t="s">
        <v>33</v>
      </c>
      <c r="AX284" s="532" t="s">
        <v>71</v>
      </c>
      <c r="AY284" s="534" t="s">
        <v>134</v>
      </c>
    </row>
    <row r="285" spans="1:65" s="555" customFormat="1" x14ac:dyDescent="0.2">
      <c r="B285" s="556"/>
      <c r="D285" s="526" t="s">
        <v>145</v>
      </c>
      <c r="E285" s="557" t="s">
        <v>3</v>
      </c>
      <c r="F285" s="558" t="s">
        <v>163</v>
      </c>
      <c r="H285" s="559">
        <v>23.18</v>
      </c>
      <c r="I285" s="433"/>
      <c r="L285" s="556"/>
      <c r="M285" s="560"/>
      <c r="N285" s="561"/>
      <c r="O285" s="561"/>
      <c r="P285" s="561"/>
      <c r="Q285" s="561"/>
      <c r="R285" s="561"/>
      <c r="S285" s="561"/>
      <c r="T285" s="562"/>
      <c r="AT285" s="557" t="s">
        <v>145</v>
      </c>
      <c r="AU285" s="557" t="s">
        <v>80</v>
      </c>
      <c r="AV285" s="555" t="s">
        <v>141</v>
      </c>
      <c r="AW285" s="555" t="s">
        <v>33</v>
      </c>
      <c r="AX285" s="555" t="s">
        <v>20</v>
      </c>
      <c r="AY285" s="557" t="s">
        <v>134</v>
      </c>
    </row>
    <row r="286" spans="1:65" s="445" customFormat="1" ht="16.5" customHeight="1" x14ac:dyDescent="0.2">
      <c r="A286" s="442"/>
      <c r="B286" s="443"/>
      <c r="C286" s="514" t="s">
        <v>392</v>
      </c>
      <c r="D286" s="514" t="s">
        <v>136</v>
      </c>
      <c r="E286" s="515" t="s">
        <v>393</v>
      </c>
      <c r="F286" s="516" t="s">
        <v>394</v>
      </c>
      <c r="G286" s="517" t="s">
        <v>219</v>
      </c>
      <c r="H286" s="518">
        <v>23.18</v>
      </c>
      <c r="I286" s="401"/>
      <c r="J286" s="519">
        <f>ROUND(I286*H286,2)</f>
        <v>0</v>
      </c>
      <c r="K286" s="516" t="s">
        <v>140</v>
      </c>
      <c r="L286" s="443"/>
      <c r="M286" s="520" t="s">
        <v>3</v>
      </c>
      <c r="N286" s="521" t="s">
        <v>42</v>
      </c>
      <c r="O286" s="522">
        <v>0.109</v>
      </c>
      <c r="P286" s="522">
        <f>O286*H286</f>
        <v>2.5266199999999999</v>
      </c>
      <c r="Q286" s="522">
        <v>1E-3</v>
      </c>
      <c r="R286" s="522">
        <f>Q286*H286</f>
        <v>2.3179999999999999E-2</v>
      </c>
      <c r="S286" s="522">
        <v>0</v>
      </c>
      <c r="T286" s="523">
        <f>S286*H286</f>
        <v>0</v>
      </c>
      <c r="U286" s="442"/>
      <c r="V286" s="442"/>
      <c r="W286" s="442"/>
      <c r="X286" s="442"/>
      <c r="Y286" s="442"/>
      <c r="Z286" s="442"/>
      <c r="AA286" s="442"/>
      <c r="AB286" s="442"/>
      <c r="AC286" s="442"/>
      <c r="AD286" s="442"/>
      <c r="AE286" s="442"/>
      <c r="AR286" s="524" t="s">
        <v>141</v>
      </c>
      <c r="AT286" s="524" t="s">
        <v>136</v>
      </c>
      <c r="AU286" s="524" t="s">
        <v>80</v>
      </c>
      <c r="AY286" s="435" t="s">
        <v>134</v>
      </c>
      <c r="BE286" s="525">
        <f>IF(N286="základní",J286,0)</f>
        <v>0</v>
      </c>
      <c r="BF286" s="525">
        <f>IF(N286="snížená",J286,0)</f>
        <v>0</v>
      </c>
      <c r="BG286" s="525">
        <f>IF(N286="zákl. přenesená",J286,0)</f>
        <v>0</v>
      </c>
      <c r="BH286" s="525">
        <f>IF(N286="sníž. přenesená",J286,0)</f>
        <v>0</v>
      </c>
      <c r="BI286" s="525">
        <f>IF(N286="nulová",J286,0)</f>
        <v>0</v>
      </c>
      <c r="BJ286" s="435" t="s">
        <v>20</v>
      </c>
      <c r="BK286" s="525">
        <f>ROUND(I286*H286,2)</f>
        <v>0</v>
      </c>
      <c r="BL286" s="435" t="s">
        <v>141</v>
      </c>
      <c r="BM286" s="524" t="s">
        <v>395</v>
      </c>
    </row>
    <row r="287" spans="1:65" s="445" customFormat="1" x14ac:dyDescent="0.2">
      <c r="A287" s="442"/>
      <c r="B287" s="443"/>
      <c r="C287" s="442"/>
      <c r="D287" s="526" t="s">
        <v>143</v>
      </c>
      <c r="E287" s="442"/>
      <c r="F287" s="527" t="s">
        <v>396</v>
      </c>
      <c r="G287" s="442"/>
      <c r="H287" s="442"/>
      <c r="I287" s="429"/>
      <c r="J287" s="442"/>
      <c r="K287" s="442"/>
      <c r="L287" s="443"/>
      <c r="M287" s="528"/>
      <c r="N287" s="529"/>
      <c r="O287" s="530"/>
      <c r="P287" s="530"/>
      <c r="Q287" s="530"/>
      <c r="R287" s="530"/>
      <c r="S287" s="530"/>
      <c r="T287" s="531"/>
      <c r="U287" s="442"/>
      <c r="V287" s="442"/>
      <c r="W287" s="442"/>
      <c r="X287" s="442"/>
      <c r="Y287" s="442"/>
      <c r="Z287" s="442"/>
      <c r="AA287" s="442"/>
      <c r="AB287" s="442"/>
      <c r="AC287" s="442"/>
      <c r="AD287" s="442"/>
      <c r="AE287" s="442"/>
      <c r="AT287" s="435" t="s">
        <v>143</v>
      </c>
      <c r="AU287" s="435" t="s">
        <v>80</v>
      </c>
    </row>
    <row r="288" spans="1:65" s="445" customFormat="1" ht="16.5" customHeight="1" x14ac:dyDescent="0.2">
      <c r="A288" s="442"/>
      <c r="B288" s="443"/>
      <c r="C288" s="514" t="s">
        <v>397</v>
      </c>
      <c r="D288" s="514" t="s">
        <v>136</v>
      </c>
      <c r="E288" s="515" t="s">
        <v>398</v>
      </c>
      <c r="F288" s="516" t="s">
        <v>399</v>
      </c>
      <c r="G288" s="517" t="s">
        <v>156</v>
      </c>
      <c r="H288" s="518">
        <v>8.1609999999999996</v>
      </c>
      <c r="I288" s="401"/>
      <c r="J288" s="519">
        <f>ROUND(I288*H288,2)</f>
        <v>0</v>
      </c>
      <c r="K288" s="516" t="s">
        <v>140</v>
      </c>
      <c r="L288" s="443"/>
      <c r="M288" s="520" t="s">
        <v>3</v>
      </c>
      <c r="N288" s="521" t="s">
        <v>42</v>
      </c>
      <c r="O288" s="522">
        <v>2.048</v>
      </c>
      <c r="P288" s="522">
        <f>O288*H288</f>
        <v>16.713728</v>
      </c>
      <c r="Q288" s="522">
        <v>2.16</v>
      </c>
      <c r="R288" s="522">
        <f>Q288*H288</f>
        <v>17.627759999999999</v>
      </c>
      <c r="S288" s="522">
        <v>0</v>
      </c>
      <c r="T288" s="523">
        <f>S288*H288</f>
        <v>0</v>
      </c>
      <c r="U288" s="442"/>
      <c r="V288" s="442"/>
      <c r="W288" s="442"/>
      <c r="X288" s="442"/>
      <c r="Y288" s="442"/>
      <c r="Z288" s="442"/>
      <c r="AA288" s="442"/>
      <c r="AB288" s="442"/>
      <c r="AC288" s="442"/>
      <c r="AD288" s="442"/>
      <c r="AE288" s="442"/>
      <c r="AR288" s="524" t="s">
        <v>141</v>
      </c>
      <c r="AT288" s="524" t="s">
        <v>136</v>
      </c>
      <c r="AU288" s="524" t="s">
        <v>80</v>
      </c>
      <c r="AY288" s="435" t="s">
        <v>134</v>
      </c>
      <c r="BE288" s="525">
        <f>IF(N288="základní",J288,0)</f>
        <v>0</v>
      </c>
      <c r="BF288" s="525">
        <f>IF(N288="snížená",J288,0)</f>
        <v>0</v>
      </c>
      <c r="BG288" s="525">
        <f>IF(N288="zákl. přenesená",J288,0)</f>
        <v>0</v>
      </c>
      <c r="BH288" s="525">
        <f>IF(N288="sníž. přenesená",J288,0)</f>
        <v>0</v>
      </c>
      <c r="BI288" s="525">
        <f>IF(N288="nulová",J288,0)</f>
        <v>0</v>
      </c>
      <c r="BJ288" s="435" t="s">
        <v>20</v>
      </c>
      <c r="BK288" s="525">
        <f>ROUND(I288*H288,2)</f>
        <v>0</v>
      </c>
      <c r="BL288" s="435" t="s">
        <v>141</v>
      </c>
      <c r="BM288" s="524" t="s">
        <v>400</v>
      </c>
    </row>
    <row r="289" spans="1:65" s="445" customFormat="1" x14ac:dyDescent="0.2">
      <c r="A289" s="442"/>
      <c r="B289" s="443"/>
      <c r="C289" s="442"/>
      <c r="D289" s="526" t="s">
        <v>143</v>
      </c>
      <c r="E289" s="442"/>
      <c r="F289" s="527" t="s">
        <v>401</v>
      </c>
      <c r="G289" s="442"/>
      <c r="H289" s="442"/>
      <c r="I289" s="429"/>
      <c r="J289" s="442"/>
      <c r="K289" s="442"/>
      <c r="L289" s="443"/>
      <c r="M289" s="528"/>
      <c r="N289" s="529"/>
      <c r="O289" s="530"/>
      <c r="P289" s="530"/>
      <c r="Q289" s="530"/>
      <c r="R289" s="530"/>
      <c r="S289" s="530"/>
      <c r="T289" s="531"/>
      <c r="U289" s="442"/>
      <c r="V289" s="442"/>
      <c r="W289" s="442"/>
      <c r="X289" s="442"/>
      <c r="Y289" s="442"/>
      <c r="Z289" s="442"/>
      <c r="AA289" s="442"/>
      <c r="AB289" s="442"/>
      <c r="AC289" s="442"/>
      <c r="AD289" s="442"/>
      <c r="AE289" s="442"/>
      <c r="AT289" s="435" t="s">
        <v>143</v>
      </c>
      <c r="AU289" s="435" t="s">
        <v>80</v>
      </c>
    </row>
    <row r="290" spans="1:65" s="532" customFormat="1" x14ac:dyDescent="0.2">
      <c r="B290" s="533"/>
      <c r="D290" s="526" t="s">
        <v>145</v>
      </c>
      <c r="E290" s="534" t="s">
        <v>3</v>
      </c>
      <c r="F290" s="535" t="s">
        <v>402</v>
      </c>
      <c r="H290" s="536">
        <v>8.1609999999999996</v>
      </c>
      <c r="I290" s="430"/>
      <c r="L290" s="533"/>
      <c r="M290" s="537"/>
      <c r="N290" s="538"/>
      <c r="O290" s="538"/>
      <c r="P290" s="538"/>
      <c r="Q290" s="538"/>
      <c r="R290" s="538"/>
      <c r="S290" s="538"/>
      <c r="T290" s="539"/>
      <c r="AT290" s="534" t="s">
        <v>145</v>
      </c>
      <c r="AU290" s="534" t="s">
        <v>80</v>
      </c>
      <c r="AV290" s="532" t="s">
        <v>80</v>
      </c>
      <c r="AW290" s="532" t="s">
        <v>33</v>
      </c>
      <c r="AX290" s="532" t="s">
        <v>20</v>
      </c>
      <c r="AY290" s="534" t="s">
        <v>134</v>
      </c>
    </row>
    <row r="291" spans="1:65" s="501" customFormat="1" ht="22.9" customHeight="1" x14ac:dyDescent="0.2">
      <c r="B291" s="502"/>
      <c r="D291" s="503" t="s">
        <v>70</v>
      </c>
      <c r="E291" s="512" t="s">
        <v>403</v>
      </c>
      <c r="F291" s="512" t="s">
        <v>404</v>
      </c>
      <c r="I291" s="434"/>
      <c r="J291" s="513">
        <f>BK291</f>
        <v>0</v>
      </c>
      <c r="L291" s="502"/>
      <c r="M291" s="506"/>
      <c r="N291" s="507"/>
      <c r="O291" s="507"/>
      <c r="P291" s="508">
        <f>SUM(P292:P300)</f>
        <v>10.05312</v>
      </c>
      <c r="Q291" s="507"/>
      <c r="R291" s="508">
        <f>SUM(R292:R300)</f>
        <v>1.244672E-2</v>
      </c>
      <c r="S291" s="507"/>
      <c r="T291" s="509">
        <f>SUM(T292:T300)</f>
        <v>0</v>
      </c>
      <c r="AR291" s="503" t="s">
        <v>20</v>
      </c>
      <c r="AT291" s="510" t="s">
        <v>70</v>
      </c>
      <c r="AU291" s="510" t="s">
        <v>20</v>
      </c>
      <c r="AY291" s="503" t="s">
        <v>134</v>
      </c>
      <c r="BK291" s="511">
        <f>SUM(BK292:BK300)</f>
        <v>0</v>
      </c>
    </row>
    <row r="292" spans="1:65" s="445" customFormat="1" ht="21.75" customHeight="1" x14ac:dyDescent="0.2">
      <c r="A292" s="442"/>
      <c r="B292" s="443"/>
      <c r="C292" s="514" t="s">
        <v>405</v>
      </c>
      <c r="D292" s="514" t="s">
        <v>136</v>
      </c>
      <c r="E292" s="515" t="s">
        <v>406</v>
      </c>
      <c r="F292" s="516" t="s">
        <v>407</v>
      </c>
      <c r="G292" s="517" t="s">
        <v>219</v>
      </c>
      <c r="H292" s="518">
        <v>95.744</v>
      </c>
      <c r="I292" s="401"/>
      <c r="J292" s="519">
        <f>ROUND(I292*H292,2)</f>
        <v>0</v>
      </c>
      <c r="K292" s="516" t="s">
        <v>140</v>
      </c>
      <c r="L292" s="443"/>
      <c r="M292" s="520" t="s">
        <v>3</v>
      </c>
      <c r="N292" s="521" t="s">
        <v>42</v>
      </c>
      <c r="O292" s="522">
        <v>0.105</v>
      </c>
      <c r="P292" s="522">
        <f>O292*H292</f>
        <v>10.05312</v>
      </c>
      <c r="Q292" s="522">
        <v>1.2999999999999999E-4</v>
      </c>
      <c r="R292" s="522">
        <f>Q292*H292</f>
        <v>1.244672E-2</v>
      </c>
      <c r="S292" s="522">
        <v>0</v>
      </c>
      <c r="T292" s="523">
        <f>S292*H292</f>
        <v>0</v>
      </c>
      <c r="U292" s="442"/>
      <c r="V292" s="442"/>
      <c r="W292" s="442"/>
      <c r="X292" s="442"/>
      <c r="Y292" s="442"/>
      <c r="Z292" s="442"/>
      <c r="AA292" s="442"/>
      <c r="AB292" s="442"/>
      <c r="AC292" s="442"/>
      <c r="AD292" s="442"/>
      <c r="AE292" s="442"/>
      <c r="AR292" s="524" t="s">
        <v>141</v>
      </c>
      <c r="AT292" s="524" t="s">
        <v>136</v>
      </c>
      <c r="AU292" s="524" t="s">
        <v>80</v>
      </c>
      <c r="AY292" s="435" t="s">
        <v>134</v>
      </c>
      <c r="BE292" s="525">
        <f>IF(N292="základní",J292,0)</f>
        <v>0</v>
      </c>
      <c r="BF292" s="525">
        <f>IF(N292="snížená",J292,0)</f>
        <v>0</v>
      </c>
      <c r="BG292" s="525">
        <f>IF(N292="zákl. přenesená",J292,0)</f>
        <v>0</v>
      </c>
      <c r="BH292" s="525">
        <f>IF(N292="sníž. přenesená",J292,0)</f>
        <v>0</v>
      </c>
      <c r="BI292" s="525">
        <f>IF(N292="nulová",J292,0)</f>
        <v>0</v>
      </c>
      <c r="BJ292" s="435" t="s">
        <v>20</v>
      </c>
      <c r="BK292" s="525">
        <f>ROUND(I292*H292,2)</f>
        <v>0</v>
      </c>
      <c r="BL292" s="435" t="s">
        <v>141</v>
      </c>
      <c r="BM292" s="524" t="s">
        <v>408</v>
      </c>
    </row>
    <row r="293" spans="1:65" s="445" customFormat="1" x14ac:dyDescent="0.2">
      <c r="A293" s="442"/>
      <c r="B293" s="443"/>
      <c r="C293" s="442"/>
      <c r="D293" s="526" t="s">
        <v>143</v>
      </c>
      <c r="E293" s="442"/>
      <c r="F293" s="527" t="s">
        <v>409</v>
      </c>
      <c r="G293" s="442"/>
      <c r="H293" s="442"/>
      <c r="I293" s="429"/>
      <c r="J293" s="442"/>
      <c r="K293" s="442"/>
      <c r="L293" s="443"/>
      <c r="M293" s="528"/>
      <c r="N293" s="529"/>
      <c r="O293" s="530"/>
      <c r="P293" s="530"/>
      <c r="Q293" s="530"/>
      <c r="R293" s="530"/>
      <c r="S293" s="530"/>
      <c r="T293" s="531"/>
      <c r="U293" s="442"/>
      <c r="V293" s="442"/>
      <c r="W293" s="442"/>
      <c r="X293" s="442"/>
      <c r="Y293" s="442"/>
      <c r="Z293" s="442"/>
      <c r="AA293" s="442"/>
      <c r="AB293" s="442"/>
      <c r="AC293" s="442"/>
      <c r="AD293" s="442"/>
      <c r="AE293" s="442"/>
      <c r="AT293" s="435" t="s">
        <v>143</v>
      </c>
      <c r="AU293" s="435" t="s">
        <v>80</v>
      </c>
    </row>
    <row r="294" spans="1:65" s="540" customFormat="1" x14ac:dyDescent="0.2">
      <c r="B294" s="541"/>
      <c r="D294" s="526" t="s">
        <v>145</v>
      </c>
      <c r="E294" s="542" t="s">
        <v>3</v>
      </c>
      <c r="F294" s="543" t="s">
        <v>410</v>
      </c>
      <c r="H294" s="542" t="s">
        <v>3</v>
      </c>
      <c r="I294" s="431"/>
      <c r="L294" s="541"/>
      <c r="M294" s="544"/>
      <c r="N294" s="545"/>
      <c r="O294" s="545"/>
      <c r="P294" s="545"/>
      <c r="Q294" s="545"/>
      <c r="R294" s="545"/>
      <c r="S294" s="545"/>
      <c r="T294" s="546"/>
      <c r="AT294" s="542" t="s">
        <v>145</v>
      </c>
      <c r="AU294" s="542" t="s">
        <v>80</v>
      </c>
      <c r="AV294" s="540" t="s">
        <v>20</v>
      </c>
      <c r="AW294" s="540" t="s">
        <v>33</v>
      </c>
      <c r="AX294" s="540" t="s">
        <v>71</v>
      </c>
      <c r="AY294" s="542" t="s">
        <v>134</v>
      </c>
    </row>
    <row r="295" spans="1:65" s="532" customFormat="1" x14ac:dyDescent="0.2">
      <c r="B295" s="533"/>
      <c r="D295" s="526" t="s">
        <v>145</v>
      </c>
      <c r="E295" s="534" t="s">
        <v>3</v>
      </c>
      <c r="F295" s="535" t="s">
        <v>411</v>
      </c>
      <c r="H295" s="536">
        <v>29.423999999999999</v>
      </c>
      <c r="I295" s="430"/>
      <c r="L295" s="533"/>
      <c r="M295" s="537"/>
      <c r="N295" s="538"/>
      <c r="O295" s="538"/>
      <c r="P295" s="538"/>
      <c r="Q295" s="538"/>
      <c r="R295" s="538"/>
      <c r="S295" s="538"/>
      <c r="T295" s="539"/>
      <c r="AT295" s="534" t="s">
        <v>145</v>
      </c>
      <c r="AU295" s="534" t="s">
        <v>80</v>
      </c>
      <c r="AV295" s="532" t="s">
        <v>80</v>
      </c>
      <c r="AW295" s="532" t="s">
        <v>33</v>
      </c>
      <c r="AX295" s="532" t="s">
        <v>71</v>
      </c>
      <c r="AY295" s="534" t="s">
        <v>134</v>
      </c>
    </row>
    <row r="296" spans="1:65" s="532" customFormat="1" x14ac:dyDescent="0.2">
      <c r="B296" s="533"/>
      <c r="D296" s="526" t="s">
        <v>145</v>
      </c>
      <c r="E296" s="534" t="s">
        <v>3</v>
      </c>
      <c r="F296" s="535" t="s">
        <v>412</v>
      </c>
      <c r="H296" s="536">
        <v>13.92</v>
      </c>
      <c r="I296" s="430"/>
      <c r="L296" s="533"/>
      <c r="M296" s="537"/>
      <c r="N296" s="538"/>
      <c r="O296" s="538"/>
      <c r="P296" s="538"/>
      <c r="Q296" s="538"/>
      <c r="R296" s="538"/>
      <c r="S296" s="538"/>
      <c r="T296" s="539"/>
      <c r="AT296" s="534" t="s">
        <v>145</v>
      </c>
      <c r="AU296" s="534" t="s">
        <v>80</v>
      </c>
      <c r="AV296" s="532" t="s">
        <v>80</v>
      </c>
      <c r="AW296" s="532" t="s">
        <v>33</v>
      </c>
      <c r="AX296" s="532" t="s">
        <v>71</v>
      </c>
      <c r="AY296" s="534" t="s">
        <v>134</v>
      </c>
    </row>
    <row r="297" spans="1:65" s="540" customFormat="1" x14ac:dyDescent="0.2">
      <c r="B297" s="541"/>
      <c r="D297" s="526" t="s">
        <v>145</v>
      </c>
      <c r="E297" s="542" t="s">
        <v>3</v>
      </c>
      <c r="F297" s="543" t="s">
        <v>413</v>
      </c>
      <c r="H297" s="542" t="s">
        <v>3</v>
      </c>
      <c r="I297" s="431"/>
      <c r="L297" s="541"/>
      <c r="M297" s="544"/>
      <c r="N297" s="545"/>
      <c r="O297" s="545"/>
      <c r="P297" s="545"/>
      <c r="Q297" s="545"/>
      <c r="R297" s="545"/>
      <c r="S297" s="545"/>
      <c r="T297" s="546"/>
      <c r="AT297" s="542" t="s">
        <v>145</v>
      </c>
      <c r="AU297" s="542" t="s">
        <v>80</v>
      </c>
      <c r="AV297" s="540" t="s">
        <v>20</v>
      </c>
      <c r="AW297" s="540" t="s">
        <v>33</v>
      </c>
      <c r="AX297" s="540" t="s">
        <v>71</v>
      </c>
      <c r="AY297" s="542" t="s">
        <v>134</v>
      </c>
    </row>
    <row r="298" spans="1:65" s="532" customFormat="1" x14ac:dyDescent="0.2">
      <c r="B298" s="533"/>
      <c r="D298" s="526" t="s">
        <v>145</v>
      </c>
      <c r="E298" s="534" t="s">
        <v>3</v>
      </c>
      <c r="F298" s="535" t="s">
        <v>414</v>
      </c>
      <c r="H298" s="536">
        <v>30.24</v>
      </c>
      <c r="I298" s="430"/>
      <c r="L298" s="533"/>
      <c r="M298" s="537"/>
      <c r="N298" s="538"/>
      <c r="O298" s="538"/>
      <c r="P298" s="538"/>
      <c r="Q298" s="538"/>
      <c r="R298" s="538"/>
      <c r="S298" s="538"/>
      <c r="T298" s="539"/>
      <c r="AT298" s="534" t="s">
        <v>145</v>
      </c>
      <c r="AU298" s="534" t="s">
        <v>80</v>
      </c>
      <c r="AV298" s="532" t="s">
        <v>80</v>
      </c>
      <c r="AW298" s="532" t="s">
        <v>33</v>
      </c>
      <c r="AX298" s="532" t="s">
        <v>71</v>
      </c>
      <c r="AY298" s="534" t="s">
        <v>134</v>
      </c>
    </row>
    <row r="299" spans="1:65" s="532" customFormat="1" x14ac:dyDescent="0.2">
      <c r="B299" s="533"/>
      <c r="D299" s="526" t="s">
        <v>145</v>
      </c>
      <c r="E299" s="534" t="s">
        <v>3</v>
      </c>
      <c r="F299" s="535" t="s">
        <v>415</v>
      </c>
      <c r="H299" s="536">
        <v>22.16</v>
      </c>
      <c r="I299" s="430"/>
      <c r="L299" s="533"/>
      <c r="M299" s="537"/>
      <c r="N299" s="538"/>
      <c r="O299" s="538"/>
      <c r="P299" s="538"/>
      <c r="Q299" s="538"/>
      <c r="R299" s="538"/>
      <c r="S299" s="538"/>
      <c r="T299" s="539"/>
      <c r="AT299" s="534" t="s">
        <v>145</v>
      </c>
      <c r="AU299" s="534" t="s">
        <v>80</v>
      </c>
      <c r="AV299" s="532" t="s">
        <v>80</v>
      </c>
      <c r="AW299" s="532" t="s">
        <v>33</v>
      </c>
      <c r="AX299" s="532" t="s">
        <v>71</v>
      </c>
      <c r="AY299" s="534" t="s">
        <v>134</v>
      </c>
    </row>
    <row r="300" spans="1:65" s="555" customFormat="1" x14ac:dyDescent="0.2">
      <c r="B300" s="556"/>
      <c r="D300" s="526" t="s">
        <v>145</v>
      </c>
      <c r="E300" s="557" t="s">
        <v>3</v>
      </c>
      <c r="F300" s="558" t="s">
        <v>163</v>
      </c>
      <c r="H300" s="559">
        <v>95.744</v>
      </c>
      <c r="I300" s="433"/>
      <c r="L300" s="556"/>
      <c r="M300" s="560"/>
      <c r="N300" s="561"/>
      <c r="O300" s="561"/>
      <c r="P300" s="561"/>
      <c r="Q300" s="561"/>
      <c r="R300" s="561"/>
      <c r="S300" s="561"/>
      <c r="T300" s="562"/>
      <c r="AT300" s="557" t="s">
        <v>145</v>
      </c>
      <c r="AU300" s="557" t="s">
        <v>80</v>
      </c>
      <c r="AV300" s="555" t="s">
        <v>141</v>
      </c>
      <c r="AW300" s="555" t="s">
        <v>33</v>
      </c>
      <c r="AX300" s="555" t="s">
        <v>20</v>
      </c>
      <c r="AY300" s="557" t="s">
        <v>134</v>
      </c>
    </row>
    <row r="301" spans="1:65" s="501" customFormat="1" ht="22.9" customHeight="1" x14ac:dyDescent="0.2">
      <c r="B301" s="502"/>
      <c r="D301" s="503" t="s">
        <v>70</v>
      </c>
      <c r="E301" s="512" t="s">
        <v>416</v>
      </c>
      <c r="F301" s="512" t="s">
        <v>417</v>
      </c>
      <c r="I301" s="434"/>
      <c r="J301" s="513">
        <f>BK301</f>
        <v>0</v>
      </c>
      <c r="L301" s="502"/>
      <c r="M301" s="506"/>
      <c r="N301" s="507"/>
      <c r="O301" s="507"/>
      <c r="P301" s="508">
        <f>SUM(P302:P324)</f>
        <v>22.228389000000007</v>
      </c>
      <c r="Q301" s="507"/>
      <c r="R301" s="508">
        <f>SUM(R302:R324)</f>
        <v>0.34020991</v>
      </c>
      <c r="S301" s="507"/>
      <c r="T301" s="509">
        <f>SUM(T302:T324)</f>
        <v>0</v>
      </c>
      <c r="AR301" s="503" t="s">
        <v>20</v>
      </c>
      <c r="AT301" s="510" t="s">
        <v>70</v>
      </c>
      <c r="AU301" s="510" t="s">
        <v>20</v>
      </c>
      <c r="AY301" s="503" t="s">
        <v>134</v>
      </c>
      <c r="BK301" s="511">
        <f>SUM(BK302:BK324)</f>
        <v>0</v>
      </c>
    </row>
    <row r="302" spans="1:65" s="445" customFormat="1" ht="16.5" customHeight="1" x14ac:dyDescent="0.2">
      <c r="A302" s="442"/>
      <c r="B302" s="443"/>
      <c r="C302" s="514" t="s">
        <v>418</v>
      </c>
      <c r="D302" s="514" t="s">
        <v>136</v>
      </c>
      <c r="E302" s="515" t="s">
        <v>419</v>
      </c>
      <c r="F302" s="516" t="s">
        <v>420</v>
      </c>
      <c r="G302" s="517" t="s">
        <v>156</v>
      </c>
      <c r="H302" s="518">
        <v>43.68</v>
      </c>
      <c r="I302" s="401"/>
      <c r="J302" s="519">
        <f>ROUND(I302*H302,2)</f>
        <v>0</v>
      </c>
      <c r="K302" s="516" t="s">
        <v>140</v>
      </c>
      <c r="L302" s="443"/>
      <c r="M302" s="520" t="s">
        <v>3</v>
      </c>
      <c r="N302" s="521" t="s">
        <v>42</v>
      </c>
      <c r="O302" s="522">
        <v>0.114</v>
      </c>
      <c r="P302" s="522">
        <f>O302*H302</f>
        <v>4.9795199999999999</v>
      </c>
      <c r="Q302" s="522">
        <v>0</v>
      </c>
      <c r="R302" s="522">
        <f>Q302*H302</f>
        <v>0</v>
      </c>
      <c r="S302" s="522">
        <v>0</v>
      </c>
      <c r="T302" s="523">
        <f>S302*H302</f>
        <v>0</v>
      </c>
      <c r="U302" s="442"/>
      <c r="V302" s="442"/>
      <c r="W302" s="442"/>
      <c r="X302" s="442"/>
      <c r="Y302" s="442"/>
      <c r="Z302" s="442"/>
      <c r="AA302" s="442"/>
      <c r="AB302" s="442"/>
      <c r="AC302" s="442"/>
      <c r="AD302" s="442"/>
      <c r="AE302" s="442"/>
      <c r="AR302" s="524" t="s">
        <v>141</v>
      </c>
      <c r="AT302" s="524" t="s">
        <v>136</v>
      </c>
      <c r="AU302" s="524" t="s">
        <v>80</v>
      </c>
      <c r="AY302" s="435" t="s">
        <v>134</v>
      </c>
      <c r="BE302" s="525">
        <f>IF(N302="základní",J302,0)</f>
        <v>0</v>
      </c>
      <c r="BF302" s="525">
        <f>IF(N302="snížená",J302,0)</f>
        <v>0</v>
      </c>
      <c r="BG302" s="525">
        <f>IF(N302="zákl. přenesená",J302,0)</f>
        <v>0</v>
      </c>
      <c r="BH302" s="525">
        <f>IF(N302="sníž. přenesená",J302,0)</f>
        <v>0</v>
      </c>
      <c r="BI302" s="525">
        <f>IF(N302="nulová",J302,0)</f>
        <v>0</v>
      </c>
      <c r="BJ302" s="435" t="s">
        <v>20</v>
      </c>
      <c r="BK302" s="525">
        <f>ROUND(I302*H302,2)</f>
        <v>0</v>
      </c>
      <c r="BL302" s="435" t="s">
        <v>141</v>
      </c>
      <c r="BM302" s="524" t="s">
        <v>421</v>
      </c>
    </row>
    <row r="303" spans="1:65" s="445" customFormat="1" x14ac:dyDescent="0.2">
      <c r="A303" s="442"/>
      <c r="B303" s="443"/>
      <c r="C303" s="442"/>
      <c r="D303" s="526" t="s">
        <v>143</v>
      </c>
      <c r="E303" s="442"/>
      <c r="F303" s="527" t="s">
        <v>422</v>
      </c>
      <c r="G303" s="442"/>
      <c r="H303" s="442"/>
      <c r="I303" s="429"/>
      <c r="J303" s="442"/>
      <c r="K303" s="442"/>
      <c r="L303" s="443"/>
      <c r="M303" s="528"/>
      <c r="N303" s="529"/>
      <c r="O303" s="530"/>
      <c r="P303" s="530"/>
      <c r="Q303" s="530"/>
      <c r="R303" s="530"/>
      <c r="S303" s="530"/>
      <c r="T303" s="531"/>
      <c r="U303" s="442"/>
      <c r="V303" s="442"/>
      <c r="W303" s="442"/>
      <c r="X303" s="442"/>
      <c r="Y303" s="442"/>
      <c r="Z303" s="442"/>
      <c r="AA303" s="442"/>
      <c r="AB303" s="442"/>
      <c r="AC303" s="442"/>
      <c r="AD303" s="442"/>
      <c r="AE303" s="442"/>
      <c r="AT303" s="435" t="s">
        <v>143</v>
      </c>
      <c r="AU303" s="435" t="s">
        <v>80</v>
      </c>
    </row>
    <row r="304" spans="1:65" s="532" customFormat="1" x14ac:dyDescent="0.2">
      <c r="B304" s="533"/>
      <c r="D304" s="526" t="s">
        <v>145</v>
      </c>
      <c r="E304" s="534" t="s">
        <v>3</v>
      </c>
      <c r="F304" s="535" t="s">
        <v>423</v>
      </c>
      <c r="H304" s="536">
        <v>43.68</v>
      </c>
      <c r="I304" s="430"/>
      <c r="L304" s="533"/>
      <c r="M304" s="537"/>
      <c r="N304" s="538"/>
      <c r="O304" s="538"/>
      <c r="P304" s="538"/>
      <c r="Q304" s="538"/>
      <c r="R304" s="538"/>
      <c r="S304" s="538"/>
      <c r="T304" s="539"/>
      <c r="AT304" s="534" t="s">
        <v>145</v>
      </c>
      <c r="AU304" s="534" t="s">
        <v>80</v>
      </c>
      <c r="AV304" s="532" t="s">
        <v>80</v>
      </c>
      <c r="AW304" s="532" t="s">
        <v>33</v>
      </c>
      <c r="AX304" s="532" t="s">
        <v>20</v>
      </c>
      <c r="AY304" s="534" t="s">
        <v>134</v>
      </c>
    </row>
    <row r="305" spans="1:65" s="445" customFormat="1" ht="16.5" customHeight="1" x14ac:dyDescent="0.2">
      <c r="A305" s="442"/>
      <c r="B305" s="443"/>
      <c r="C305" s="563" t="s">
        <v>424</v>
      </c>
      <c r="D305" s="563" t="s">
        <v>292</v>
      </c>
      <c r="E305" s="564" t="s">
        <v>425</v>
      </c>
      <c r="F305" s="565" t="s">
        <v>426</v>
      </c>
      <c r="G305" s="566" t="s">
        <v>156</v>
      </c>
      <c r="H305" s="567">
        <v>43.68</v>
      </c>
      <c r="I305" s="402"/>
      <c r="J305" s="568">
        <f>ROUND(I305*H305,2)</f>
        <v>0</v>
      </c>
      <c r="K305" s="565" t="s">
        <v>140</v>
      </c>
      <c r="L305" s="569"/>
      <c r="M305" s="570" t="s">
        <v>3</v>
      </c>
      <c r="N305" s="571" t="s">
        <v>42</v>
      </c>
      <c r="O305" s="522">
        <v>0</v>
      </c>
      <c r="P305" s="522">
        <f>O305*H305</f>
        <v>0</v>
      </c>
      <c r="Q305" s="522">
        <v>0</v>
      </c>
      <c r="R305" s="522">
        <f>Q305*H305</f>
        <v>0</v>
      </c>
      <c r="S305" s="522">
        <v>0</v>
      </c>
      <c r="T305" s="523">
        <f>S305*H305</f>
        <v>0</v>
      </c>
      <c r="U305" s="442"/>
      <c r="V305" s="442"/>
      <c r="W305" s="442"/>
      <c r="X305" s="442"/>
      <c r="Y305" s="442"/>
      <c r="Z305" s="442"/>
      <c r="AA305" s="442"/>
      <c r="AB305" s="442"/>
      <c r="AC305" s="442"/>
      <c r="AD305" s="442"/>
      <c r="AE305" s="442"/>
      <c r="AR305" s="524" t="s">
        <v>190</v>
      </c>
      <c r="AT305" s="524" t="s">
        <v>292</v>
      </c>
      <c r="AU305" s="524" t="s">
        <v>80</v>
      </c>
      <c r="AY305" s="435" t="s">
        <v>134</v>
      </c>
      <c r="BE305" s="525">
        <f>IF(N305="základní",J305,0)</f>
        <v>0</v>
      </c>
      <c r="BF305" s="525">
        <f>IF(N305="snížená",J305,0)</f>
        <v>0</v>
      </c>
      <c r="BG305" s="525">
        <f>IF(N305="zákl. přenesená",J305,0)</f>
        <v>0</v>
      </c>
      <c r="BH305" s="525">
        <f>IF(N305="sníž. přenesená",J305,0)</f>
        <v>0</v>
      </c>
      <c r="BI305" s="525">
        <f>IF(N305="nulová",J305,0)</f>
        <v>0</v>
      </c>
      <c r="BJ305" s="435" t="s">
        <v>20</v>
      </c>
      <c r="BK305" s="525">
        <f>ROUND(I305*H305,2)</f>
        <v>0</v>
      </c>
      <c r="BL305" s="435" t="s">
        <v>141</v>
      </c>
      <c r="BM305" s="524" t="s">
        <v>427</v>
      </c>
    </row>
    <row r="306" spans="1:65" s="445" customFormat="1" x14ac:dyDescent="0.2">
      <c r="A306" s="442"/>
      <c r="B306" s="443"/>
      <c r="C306" s="442"/>
      <c r="D306" s="526" t="s">
        <v>143</v>
      </c>
      <c r="E306" s="442"/>
      <c r="F306" s="527" t="s">
        <v>426</v>
      </c>
      <c r="G306" s="442"/>
      <c r="H306" s="442"/>
      <c r="I306" s="429"/>
      <c r="J306" s="442"/>
      <c r="K306" s="442"/>
      <c r="L306" s="443"/>
      <c r="M306" s="528"/>
      <c r="N306" s="529"/>
      <c r="O306" s="530"/>
      <c r="P306" s="530"/>
      <c r="Q306" s="530"/>
      <c r="R306" s="530"/>
      <c r="S306" s="530"/>
      <c r="T306" s="531"/>
      <c r="U306" s="442"/>
      <c r="V306" s="442"/>
      <c r="W306" s="442"/>
      <c r="X306" s="442"/>
      <c r="Y306" s="442"/>
      <c r="Z306" s="442"/>
      <c r="AA306" s="442"/>
      <c r="AB306" s="442"/>
      <c r="AC306" s="442"/>
      <c r="AD306" s="442"/>
      <c r="AE306" s="442"/>
      <c r="AT306" s="435" t="s">
        <v>143</v>
      </c>
      <c r="AU306" s="435" t="s">
        <v>80</v>
      </c>
    </row>
    <row r="307" spans="1:65" s="445" customFormat="1" ht="16.5" customHeight="1" x14ac:dyDescent="0.2">
      <c r="A307" s="442"/>
      <c r="B307" s="443"/>
      <c r="C307" s="514" t="s">
        <v>428</v>
      </c>
      <c r="D307" s="514" t="s">
        <v>136</v>
      </c>
      <c r="E307" s="515" t="s">
        <v>429</v>
      </c>
      <c r="F307" s="516" t="s">
        <v>430</v>
      </c>
      <c r="G307" s="517" t="s">
        <v>219</v>
      </c>
      <c r="H307" s="518">
        <v>17.722000000000001</v>
      </c>
      <c r="I307" s="401"/>
      <c r="J307" s="519">
        <f>ROUND(I307*H307,2)</f>
        <v>0</v>
      </c>
      <c r="K307" s="516" t="s">
        <v>140</v>
      </c>
      <c r="L307" s="443"/>
      <c r="M307" s="520" t="s">
        <v>3</v>
      </c>
      <c r="N307" s="521" t="s">
        <v>42</v>
      </c>
      <c r="O307" s="522">
        <v>0.308</v>
      </c>
      <c r="P307" s="522">
        <f>O307*H307</f>
        <v>5.4583760000000003</v>
      </c>
      <c r="Q307" s="522">
        <v>4.0000000000000003E-5</v>
      </c>
      <c r="R307" s="522">
        <f>Q307*H307</f>
        <v>7.0888000000000006E-4</v>
      </c>
      <c r="S307" s="522">
        <v>0</v>
      </c>
      <c r="T307" s="523">
        <f>S307*H307</f>
        <v>0</v>
      </c>
      <c r="U307" s="442"/>
      <c r="V307" s="442"/>
      <c r="W307" s="442"/>
      <c r="X307" s="442"/>
      <c r="Y307" s="442"/>
      <c r="Z307" s="442"/>
      <c r="AA307" s="442"/>
      <c r="AB307" s="442"/>
      <c r="AC307" s="442"/>
      <c r="AD307" s="442"/>
      <c r="AE307" s="442"/>
      <c r="AR307" s="524" t="s">
        <v>141</v>
      </c>
      <c r="AT307" s="524" t="s">
        <v>136</v>
      </c>
      <c r="AU307" s="524" t="s">
        <v>80</v>
      </c>
      <c r="AY307" s="435" t="s">
        <v>134</v>
      </c>
      <c r="BE307" s="525">
        <f>IF(N307="základní",J307,0)</f>
        <v>0</v>
      </c>
      <c r="BF307" s="525">
        <f>IF(N307="snížená",J307,0)</f>
        <v>0</v>
      </c>
      <c r="BG307" s="525">
        <f>IF(N307="zákl. přenesená",J307,0)</f>
        <v>0</v>
      </c>
      <c r="BH307" s="525">
        <f>IF(N307="sníž. přenesená",J307,0)</f>
        <v>0</v>
      </c>
      <c r="BI307" s="525">
        <f>IF(N307="nulová",J307,0)</f>
        <v>0</v>
      </c>
      <c r="BJ307" s="435" t="s">
        <v>20</v>
      </c>
      <c r="BK307" s="525">
        <f>ROUND(I307*H307,2)</f>
        <v>0</v>
      </c>
      <c r="BL307" s="435" t="s">
        <v>141</v>
      </c>
      <c r="BM307" s="524" t="s">
        <v>431</v>
      </c>
    </row>
    <row r="308" spans="1:65" s="445" customFormat="1" x14ac:dyDescent="0.2">
      <c r="A308" s="442"/>
      <c r="B308" s="443"/>
      <c r="C308" s="442"/>
      <c r="D308" s="526" t="s">
        <v>143</v>
      </c>
      <c r="E308" s="442"/>
      <c r="F308" s="527" t="s">
        <v>432</v>
      </c>
      <c r="G308" s="442"/>
      <c r="H308" s="442"/>
      <c r="I308" s="429"/>
      <c r="J308" s="442"/>
      <c r="K308" s="442"/>
      <c r="L308" s="443"/>
      <c r="M308" s="528"/>
      <c r="N308" s="529"/>
      <c r="O308" s="530"/>
      <c r="P308" s="530"/>
      <c r="Q308" s="530"/>
      <c r="R308" s="530"/>
      <c r="S308" s="530"/>
      <c r="T308" s="531"/>
      <c r="U308" s="442"/>
      <c r="V308" s="442"/>
      <c r="W308" s="442"/>
      <c r="X308" s="442"/>
      <c r="Y308" s="442"/>
      <c r="Z308" s="442"/>
      <c r="AA308" s="442"/>
      <c r="AB308" s="442"/>
      <c r="AC308" s="442"/>
      <c r="AD308" s="442"/>
      <c r="AE308" s="442"/>
      <c r="AT308" s="435" t="s">
        <v>143</v>
      </c>
      <c r="AU308" s="435" t="s">
        <v>80</v>
      </c>
    </row>
    <row r="309" spans="1:65" s="532" customFormat="1" x14ac:dyDescent="0.2">
      <c r="B309" s="533"/>
      <c r="D309" s="526" t="s">
        <v>145</v>
      </c>
      <c r="E309" s="534" t="s">
        <v>3</v>
      </c>
      <c r="F309" s="535" t="s">
        <v>433</v>
      </c>
      <c r="H309" s="536">
        <v>17.722000000000001</v>
      </c>
      <c r="I309" s="430"/>
      <c r="L309" s="533"/>
      <c r="M309" s="537"/>
      <c r="N309" s="538"/>
      <c r="O309" s="538"/>
      <c r="P309" s="538"/>
      <c r="Q309" s="538"/>
      <c r="R309" s="538"/>
      <c r="S309" s="538"/>
      <c r="T309" s="539"/>
      <c r="AT309" s="534" t="s">
        <v>145</v>
      </c>
      <c r="AU309" s="534" t="s">
        <v>80</v>
      </c>
      <c r="AV309" s="532" t="s">
        <v>80</v>
      </c>
      <c r="AW309" s="532" t="s">
        <v>33</v>
      </c>
      <c r="AX309" s="532" t="s">
        <v>20</v>
      </c>
      <c r="AY309" s="534" t="s">
        <v>134</v>
      </c>
    </row>
    <row r="310" spans="1:65" s="445" customFormat="1" ht="16.5" customHeight="1" x14ac:dyDescent="0.2">
      <c r="A310" s="442"/>
      <c r="B310" s="443"/>
      <c r="C310" s="514" t="s">
        <v>434</v>
      </c>
      <c r="D310" s="514" t="s">
        <v>136</v>
      </c>
      <c r="E310" s="515" t="s">
        <v>435</v>
      </c>
      <c r="F310" s="516" t="s">
        <v>436</v>
      </c>
      <c r="G310" s="517" t="s">
        <v>219</v>
      </c>
      <c r="H310" s="518">
        <v>36.823</v>
      </c>
      <c r="I310" s="401"/>
      <c r="J310" s="519">
        <f>ROUND(I310*H310,2)</f>
        <v>0</v>
      </c>
      <c r="K310" s="516" t="s">
        <v>140</v>
      </c>
      <c r="L310" s="443"/>
      <c r="M310" s="520" t="s">
        <v>3</v>
      </c>
      <c r="N310" s="521" t="s">
        <v>42</v>
      </c>
      <c r="O310" s="522">
        <v>0.17100000000000001</v>
      </c>
      <c r="P310" s="522">
        <f>O310*H310</f>
        <v>6.2967330000000006</v>
      </c>
      <c r="Q310" s="522">
        <v>1.0000000000000001E-5</v>
      </c>
      <c r="R310" s="522">
        <f>Q310*H310</f>
        <v>3.6823000000000004E-4</v>
      </c>
      <c r="S310" s="522">
        <v>0</v>
      </c>
      <c r="T310" s="523">
        <f>S310*H310</f>
        <v>0</v>
      </c>
      <c r="U310" s="442"/>
      <c r="V310" s="442"/>
      <c r="W310" s="442"/>
      <c r="X310" s="442"/>
      <c r="Y310" s="442"/>
      <c r="Z310" s="442"/>
      <c r="AA310" s="442"/>
      <c r="AB310" s="442"/>
      <c r="AC310" s="442"/>
      <c r="AD310" s="442"/>
      <c r="AE310" s="442"/>
      <c r="AR310" s="524" t="s">
        <v>141</v>
      </c>
      <c r="AT310" s="524" t="s">
        <v>136</v>
      </c>
      <c r="AU310" s="524" t="s">
        <v>80</v>
      </c>
      <c r="AY310" s="435" t="s">
        <v>134</v>
      </c>
      <c r="BE310" s="525">
        <f>IF(N310="základní",J310,0)</f>
        <v>0</v>
      </c>
      <c r="BF310" s="525">
        <f>IF(N310="snížená",J310,0)</f>
        <v>0</v>
      </c>
      <c r="BG310" s="525">
        <f>IF(N310="zákl. přenesená",J310,0)</f>
        <v>0</v>
      </c>
      <c r="BH310" s="525">
        <f>IF(N310="sníž. přenesená",J310,0)</f>
        <v>0</v>
      </c>
      <c r="BI310" s="525">
        <f>IF(N310="nulová",J310,0)</f>
        <v>0</v>
      </c>
      <c r="BJ310" s="435" t="s">
        <v>20</v>
      </c>
      <c r="BK310" s="525">
        <f>ROUND(I310*H310,2)</f>
        <v>0</v>
      </c>
      <c r="BL310" s="435" t="s">
        <v>141</v>
      </c>
      <c r="BM310" s="524" t="s">
        <v>437</v>
      </c>
    </row>
    <row r="311" spans="1:65" s="445" customFormat="1" x14ac:dyDescent="0.2">
      <c r="A311" s="442"/>
      <c r="B311" s="443"/>
      <c r="C311" s="442"/>
      <c r="D311" s="526" t="s">
        <v>143</v>
      </c>
      <c r="E311" s="442"/>
      <c r="F311" s="527" t="s">
        <v>438</v>
      </c>
      <c r="G311" s="442"/>
      <c r="H311" s="442"/>
      <c r="I311" s="429"/>
      <c r="J311" s="442"/>
      <c r="K311" s="442"/>
      <c r="L311" s="443"/>
      <c r="M311" s="528"/>
      <c r="N311" s="529"/>
      <c r="O311" s="530"/>
      <c r="P311" s="530"/>
      <c r="Q311" s="530"/>
      <c r="R311" s="530"/>
      <c r="S311" s="530"/>
      <c r="T311" s="531"/>
      <c r="U311" s="442"/>
      <c r="V311" s="442"/>
      <c r="W311" s="442"/>
      <c r="X311" s="442"/>
      <c r="Y311" s="442"/>
      <c r="Z311" s="442"/>
      <c r="AA311" s="442"/>
      <c r="AB311" s="442"/>
      <c r="AC311" s="442"/>
      <c r="AD311" s="442"/>
      <c r="AE311" s="442"/>
      <c r="AT311" s="435" t="s">
        <v>143</v>
      </c>
      <c r="AU311" s="435" t="s">
        <v>80</v>
      </c>
    </row>
    <row r="312" spans="1:65" s="532" customFormat="1" x14ac:dyDescent="0.2">
      <c r="B312" s="533"/>
      <c r="D312" s="526" t="s">
        <v>145</v>
      </c>
      <c r="E312" s="534" t="s">
        <v>3</v>
      </c>
      <c r="F312" s="535" t="s">
        <v>439</v>
      </c>
      <c r="H312" s="536">
        <v>36.823</v>
      </c>
      <c r="I312" s="430"/>
      <c r="L312" s="533"/>
      <c r="M312" s="537"/>
      <c r="N312" s="538"/>
      <c r="O312" s="538"/>
      <c r="P312" s="538"/>
      <c r="Q312" s="538"/>
      <c r="R312" s="538"/>
      <c r="S312" s="538"/>
      <c r="T312" s="539"/>
      <c r="AT312" s="534" t="s">
        <v>145</v>
      </c>
      <c r="AU312" s="534" t="s">
        <v>80</v>
      </c>
      <c r="AV312" s="532" t="s">
        <v>80</v>
      </c>
      <c r="AW312" s="532" t="s">
        <v>33</v>
      </c>
      <c r="AX312" s="532" t="s">
        <v>20</v>
      </c>
      <c r="AY312" s="534" t="s">
        <v>134</v>
      </c>
    </row>
    <row r="313" spans="1:65" s="445" customFormat="1" ht="16.5" customHeight="1" x14ac:dyDescent="0.2">
      <c r="A313" s="442"/>
      <c r="B313" s="443"/>
      <c r="C313" s="514" t="s">
        <v>440</v>
      </c>
      <c r="D313" s="514" t="s">
        <v>136</v>
      </c>
      <c r="E313" s="515" t="s">
        <v>441</v>
      </c>
      <c r="F313" s="516" t="s">
        <v>442</v>
      </c>
      <c r="G313" s="517" t="s">
        <v>219</v>
      </c>
      <c r="H313" s="518">
        <v>3.84</v>
      </c>
      <c r="I313" s="401"/>
      <c r="J313" s="519">
        <f>ROUND(I313*H313,2)</f>
        <v>0</v>
      </c>
      <c r="K313" s="516" t="s">
        <v>140</v>
      </c>
      <c r="L313" s="443"/>
      <c r="M313" s="520" t="s">
        <v>3</v>
      </c>
      <c r="N313" s="521" t="s">
        <v>42</v>
      </c>
      <c r="O313" s="522">
        <v>0.16400000000000001</v>
      </c>
      <c r="P313" s="522">
        <f>O313*H313</f>
        <v>0.62975999999999999</v>
      </c>
      <c r="Q313" s="522">
        <v>6.7000000000000002E-4</v>
      </c>
      <c r="R313" s="522">
        <f>Q313*H313</f>
        <v>2.5728000000000001E-3</v>
      </c>
      <c r="S313" s="522">
        <v>0</v>
      </c>
      <c r="T313" s="523">
        <f>S313*H313</f>
        <v>0</v>
      </c>
      <c r="U313" s="442"/>
      <c r="V313" s="442"/>
      <c r="W313" s="442"/>
      <c r="X313" s="442"/>
      <c r="Y313" s="442"/>
      <c r="Z313" s="442"/>
      <c r="AA313" s="442"/>
      <c r="AB313" s="442"/>
      <c r="AC313" s="442"/>
      <c r="AD313" s="442"/>
      <c r="AE313" s="442"/>
      <c r="AR313" s="524" t="s">
        <v>141</v>
      </c>
      <c r="AT313" s="524" t="s">
        <v>136</v>
      </c>
      <c r="AU313" s="524" t="s">
        <v>80</v>
      </c>
      <c r="AY313" s="435" t="s">
        <v>134</v>
      </c>
      <c r="BE313" s="525">
        <f>IF(N313="základní",J313,0)</f>
        <v>0</v>
      </c>
      <c r="BF313" s="525">
        <f>IF(N313="snížená",J313,0)</f>
        <v>0</v>
      </c>
      <c r="BG313" s="525">
        <f>IF(N313="zákl. přenesená",J313,0)</f>
        <v>0</v>
      </c>
      <c r="BH313" s="525">
        <f>IF(N313="sníž. přenesená",J313,0)</f>
        <v>0</v>
      </c>
      <c r="BI313" s="525">
        <f>IF(N313="nulová",J313,0)</f>
        <v>0</v>
      </c>
      <c r="BJ313" s="435" t="s">
        <v>20</v>
      </c>
      <c r="BK313" s="525">
        <f>ROUND(I313*H313,2)</f>
        <v>0</v>
      </c>
      <c r="BL313" s="435" t="s">
        <v>141</v>
      </c>
      <c r="BM313" s="524" t="s">
        <v>443</v>
      </c>
    </row>
    <row r="314" spans="1:65" s="445" customFormat="1" x14ac:dyDescent="0.2">
      <c r="A314" s="442"/>
      <c r="B314" s="443"/>
      <c r="C314" s="442"/>
      <c r="D314" s="526" t="s">
        <v>143</v>
      </c>
      <c r="E314" s="442"/>
      <c r="F314" s="527" t="s">
        <v>444</v>
      </c>
      <c r="G314" s="442"/>
      <c r="H314" s="442"/>
      <c r="I314" s="429"/>
      <c r="J314" s="442"/>
      <c r="K314" s="442"/>
      <c r="L314" s="443"/>
      <c r="M314" s="528"/>
      <c r="N314" s="529"/>
      <c r="O314" s="530"/>
      <c r="P314" s="530"/>
      <c r="Q314" s="530"/>
      <c r="R314" s="530"/>
      <c r="S314" s="530"/>
      <c r="T314" s="531"/>
      <c r="U314" s="442"/>
      <c r="V314" s="442"/>
      <c r="W314" s="442"/>
      <c r="X314" s="442"/>
      <c r="Y314" s="442"/>
      <c r="Z314" s="442"/>
      <c r="AA314" s="442"/>
      <c r="AB314" s="442"/>
      <c r="AC314" s="442"/>
      <c r="AD314" s="442"/>
      <c r="AE314" s="442"/>
      <c r="AT314" s="435" t="s">
        <v>143</v>
      </c>
      <c r="AU314" s="435" t="s">
        <v>80</v>
      </c>
    </row>
    <row r="315" spans="1:65" s="532" customFormat="1" x14ac:dyDescent="0.2">
      <c r="B315" s="533"/>
      <c r="D315" s="526" t="s">
        <v>145</v>
      </c>
      <c r="E315" s="534" t="s">
        <v>3</v>
      </c>
      <c r="F315" s="535" t="s">
        <v>445</v>
      </c>
      <c r="H315" s="536">
        <v>3.84</v>
      </c>
      <c r="I315" s="430"/>
      <c r="L315" s="533"/>
      <c r="M315" s="537"/>
      <c r="N315" s="538"/>
      <c r="O315" s="538"/>
      <c r="P315" s="538"/>
      <c r="Q315" s="538"/>
      <c r="R315" s="538"/>
      <c r="S315" s="538"/>
      <c r="T315" s="539"/>
      <c r="AT315" s="534" t="s">
        <v>145</v>
      </c>
      <c r="AU315" s="534" t="s">
        <v>80</v>
      </c>
      <c r="AV315" s="532" t="s">
        <v>80</v>
      </c>
      <c r="AW315" s="532" t="s">
        <v>33</v>
      </c>
      <c r="AX315" s="532" t="s">
        <v>20</v>
      </c>
      <c r="AY315" s="534" t="s">
        <v>134</v>
      </c>
    </row>
    <row r="316" spans="1:65" s="445" customFormat="1" ht="21.75" customHeight="1" x14ac:dyDescent="0.2">
      <c r="A316" s="442"/>
      <c r="B316" s="443"/>
      <c r="C316" s="514" t="s">
        <v>446</v>
      </c>
      <c r="D316" s="514" t="s">
        <v>136</v>
      </c>
      <c r="E316" s="515" t="s">
        <v>447</v>
      </c>
      <c r="F316" s="516" t="s">
        <v>448</v>
      </c>
      <c r="G316" s="517" t="s">
        <v>325</v>
      </c>
      <c r="H316" s="518">
        <v>20</v>
      </c>
      <c r="I316" s="401"/>
      <c r="J316" s="519">
        <f>ROUND(I316*H316,2)</f>
        <v>0</v>
      </c>
      <c r="K316" s="516" t="s">
        <v>3</v>
      </c>
      <c r="L316" s="443"/>
      <c r="M316" s="520" t="s">
        <v>3</v>
      </c>
      <c r="N316" s="521" t="s">
        <v>42</v>
      </c>
      <c r="O316" s="522">
        <v>0.14599999999999999</v>
      </c>
      <c r="P316" s="522">
        <f>O316*H316</f>
        <v>2.92</v>
      </c>
      <c r="Q316" s="522">
        <v>1.6160000000000001E-2</v>
      </c>
      <c r="R316" s="522">
        <f>Q316*H316</f>
        <v>0.32320000000000004</v>
      </c>
      <c r="S316" s="522">
        <v>0</v>
      </c>
      <c r="T316" s="523">
        <f>S316*H316</f>
        <v>0</v>
      </c>
      <c r="U316" s="442"/>
      <c r="V316" s="442"/>
      <c r="W316" s="442"/>
      <c r="X316" s="442"/>
      <c r="Y316" s="442"/>
      <c r="Z316" s="442"/>
      <c r="AA316" s="442"/>
      <c r="AB316" s="442"/>
      <c r="AC316" s="442"/>
      <c r="AD316" s="442"/>
      <c r="AE316" s="442"/>
      <c r="AR316" s="524" t="s">
        <v>141</v>
      </c>
      <c r="AT316" s="524" t="s">
        <v>136</v>
      </c>
      <c r="AU316" s="524" t="s">
        <v>80</v>
      </c>
      <c r="AY316" s="435" t="s">
        <v>134</v>
      </c>
      <c r="BE316" s="525">
        <f>IF(N316="základní",J316,0)</f>
        <v>0</v>
      </c>
      <c r="BF316" s="525">
        <f>IF(N316="snížená",J316,0)</f>
        <v>0</v>
      </c>
      <c r="BG316" s="525">
        <f>IF(N316="zákl. přenesená",J316,0)</f>
        <v>0</v>
      </c>
      <c r="BH316" s="525">
        <f>IF(N316="sníž. přenesená",J316,0)</f>
        <v>0</v>
      </c>
      <c r="BI316" s="525">
        <f>IF(N316="nulová",J316,0)</f>
        <v>0</v>
      </c>
      <c r="BJ316" s="435" t="s">
        <v>20</v>
      </c>
      <c r="BK316" s="525">
        <f>ROUND(I316*H316,2)</f>
        <v>0</v>
      </c>
      <c r="BL316" s="435" t="s">
        <v>141</v>
      </c>
      <c r="BM316" s="524" t="s">
        <v>449</v>
      </c>
    </row>
    <row r="317" spans="1:65" s="445" customFormat="1" x14ac:dyDescent="0.2">
      <c r="A317" s="442"/>
      <c r="B317" s="443"/>
      <c r="C317" s="442"/>
      <c r="D317" s="526" t="s">
        <v>143</v>
      </c>
      <c r="E317" s="442"/>
      <c r="F317" s="527" t="s">
        <v>450</v>
      </c>
      <c r="G317" s="442"/>
      <c r="H317" s="442"/>
      <c r="I317" s="429"/>
      <c r="J317" s="442"/>
      <c r="K317" s="442"/>
      <c r="L317" s="443"/>
      <c r="M317" s="528"/>
      <c r="N317" s="529"/>
      <c r="O317" s="530"/>
      <c r="P317" s="530"/>
      <c r="Q317" s="530"/>
      <c r="R317" s="530"/>
      <c r="S317" s="530"/>
      <c r="T317" s="531"/>
      <c r="U317" s="442"/>
      <c r="V317" s="442"/>
      <c r="W317" s="442"/>
      <c r="X317" s="442"/>
      <c r="Y317" s="442"/>
      <c r="Z317" s="442"/>
      <c r="AA317" s="442"/>
      <c r="AB317" s="442"/>
      <c r="AC317" s="442"/>
      <c r="AD317" s="442"/>
      <c r="AE317" s="442"/>
      <c r="AT317" s="435" t="s">
        <v>143</v>
      </c>
      <c r="AU317" s="435" t="s">
        <v>80</v>
      </c>
    </row>
    <row r="318" spans="1:65" s="445" customFormat="1" ht="16.5" customHeight="1" x14ac:dyDescent="0.2">
      <c r="A318" s="442"/>
      <c r="B318" s="443"/>
      <c r="C318" s="514" t="s">
        <v>451</v>
      </c>
      <c r="D318" s="514" t="s">
        <v>136</v>
      </c>
      <c r="E318" s="515" t="s">
        <v>452</v>
      </c>
      <c r="F318" s="516" t="s">
        <v>453</v>
      </c>
      <c r="G318" s="517" t="s">
        <v>241</v>
      </c>
      <c r="H318" s="518">
        <v>1</v>
      </c>
      <c r="I318" s="401"/>
      <c r="J318" s="519">
        <f>ROUND(I318*H318,2)</f>
        <v>0</v>
      </c>
      <c r="K318" s="516" t="s">
        <v>3</v>
      </c>
      <c r="L318" s="443"/>
      <c r="M318" s="520" t="s">
        <v>3</v>
      </c>
      <c r="N318" s="521" t="s">
        <v>42</v>
      </c>
      <c r="O318" s="522">
        <v>0</v>
      </c>
      <c r="P318" s="522">
        <f>O318*H318</f>
        <v>0</v>
      </c>
      <c r="Q318" s="522">
        <v>0.01</v>
      </c>
      <c r="R318" s="522">
        <f>Q318*H318</f>
        <v>0.01</v>
      </c>
      <c r="S318" s="522">
        <v>0</v>
      </c>
      <c r="T318" s="523">
        <f>S318*H318</f>
        <v>0</v>
      </c>
      <c r="U318" s="442"/>
      <c r="V318" s="442"/>
      <c r="W318" s="442"/>
      <c r="X318" s="442"/>
      <c r="Y318" s="442"/>
      <c r="Z318" s="442"/>
      <c r="AA318" s="442"/>
      <c r="AB318" s="442"/>
      <c r="AC318" s="442"/>
      <c r="AD318" s="442"/>
      <c r="AE318" s="442"/>
      <c r="AR318" s="524" t="s">
        <v>141</v>
      </c>
      <c r="AT318" s="524" t="s">
        <v>136</v>
      </c>
      <c r="AU318" s="524" t="s">
        <v>80</v>
      </c>
      <c r="AY318" s="435" t="s">
        <v>134</v>
      </c>
      <c r="BE318" s="525">
        <f>IF(N318="základní",J318,0)</f>
        <v>0</v>
      </c>
      <c r="BF318" s="525">
        <f>IF(N318="snížená",J318,0)</f>
        <v>0</v>
      </c>
      <c r="BG318" s="525">
        <f>IF(N318="zákl. přenesená",J318,0)</f>
        <v>0</v>
      </c>
      <c r="BH318" s="525">
        <f>IF(N318="sníž. přenesená",J318,0)</f>
        <v>0</v>
      </c>
      <c r="BI318" s="525">
        <f>IF(N318="nulová",J318,0)</f>
        <v>0</v>
      </c>
      <c r="BJ318" s="435" t="s">
        <v>20</v>
      </c>
      <c r="BK318" s="525">
        <f>ROUND(I318*H318,2)</f>
        <v>0</v>
      </c>
      <c r="BL318" s="435" t="s">
        <v>141</v>
      </c>
      <c r="BM318" s="524" t="s">
        <v>454</v>
      </c>
    </row>
    <row r="319" spans="1:65" s="445" customFormat="1" x14ac:dyDescent="0.2">
      <c r="A319" s="442"/>
      <c r="B319" s="443"/>
      <c r="C319" s="442"/>
      <c r="D319" s="526" t="s">
        <v>143</v>
      </c>
      <c r="E319" s="442"/>
      <c r="F319" s="527" t="s">
        <v>453</v>
      </c>
      <c r="G319" s="442"/>
      <c r="H319" s="442"/>
      <c r="I319" s="429"/>
      <c r="J319" s="442"/>
      <c r="K319" s="442"/>
      <c r="L319" s="443"/>
      <c r="M319" s="528"/>
      <c r="N319" s="529"/>
      <c r="O319" s="530"/>
      <c r="P319" s="530"/>
      <c r="Q319" s="530"/>
      <c r="R319" s="530"/>
      <c r="S319" s="530"/>
      <c r="T319" s="531"/>
      <c r="U319" s="442"/>
      <c r="V319" s="442"/>
      <c r="W319" s="442"/>
      <c r="X319" s="442"/>
      <c r="Y319" s="442"/>
      <c r="Z319" s="442"/>
      <c r="AA319" s="442"/>
      <c r="AB319" s="442"/>
      <c r="AC319" s="442"/>
      <c r="AD319" s="442"/>
      <c r="AE319" s="442"/>
      <c r="AT319" s="435" t="s">
        <v>143</v>
      </c>
      <c r="AU319" s="435" t="s">
        <v>80</v>
      </c>
    </row>
    <row r="320" spans="1:65" s="445" customFormat="1" ht="16.5" customHeight="1" x14ac:dyDescent="0.2">
      <c r="A320" s="442"/>
      <c r="B320" s="443"/>
      <c r="C320" s="514" t="s">
        <v>455</v>
      </c>
      <c r="D320" s="514" t="s">
        <v>136</v>
      </c>
      <c r="E320" s="515" t="s">
        <v>456</v>
      </c>
      <c r="F320" s="516" t="s">
        <v>457</v>
      </c>
      <c r="G320" s="517" t="s">
        <v>458</v>
      </c>
      <c r="H320" s="518">
        <v>12</v>
      </c>
      <c r="I320" s="401"/>
      <c r="J320" s="519">
        <f>ROUND(I320*H320,2)</f>
        <v>0</v>
      </c>
      <c r="K320" s="516" t="s">
        <v>140</v>
      </c>
      <c r="L320" s="443"/>
      <c r="M320" s="520" t="s">
        <v>3</v>
      </c>
      <c r="N320" s="521" t="s">
        <v>42</v>
      </c>
      <c r="O320" s="522">
        <v>0.104</v>
      </c>
      <c r="P320" s="522">
        <f>O320*H320</f>
        <v>1.248</v>
      </c>
      <c r="Q320" s="522">
        <v>4.0000000000000003E-5</v>
      </c>
      <c r="R320" s="522">
        <f>Q320*H320</f>
        <v>4.8000000000000007E-4</v>
      </c>
      <c r="S320" s="522">
        <v>0</v>
      </c>
      <c r="T320" s="523">
        <f>S320*H320</f>
        <v>0</v>
      </c>
      <c r="U320" s="442"/>
      <c r="V320" s="442"/>
      <c r="W320" s="442"/>
      <c r="X320" s="442"/>
      <c r="Y320" s="442"/>
      <c r="Z320" s="442"/>
      <c r="AA320" s="442"/>
      <c r="AB320" s="442"/>
      <c r="AC320" s="442"/>
      <c r="AD320" s="442"/>
      <c r="AE320" s="442"/>
      <c r="AR320" s="524" t="s">
        <v>141</v>
      </c>
      <c r="AT320" s="524" t="s">
        <v>136</v>
      </c>
      <c r="AU320" s="524" t="s">
        <v>80</v>
      </c>
      <c r="AY320" s="435" t="s">
        <v>134</v>
      </c>
      <c r="BE320" s="525">
        <f>IF(N320="základní",J320,0)</f>
        <v>0</v>
      </c>
      <c r="BF320" s="525">
        <f>IF(N320="snížená",J320,0)</f>
        <v>0</v>
      </c>
      <c r="BG320" s="525">
        <f>IF(N320="zákl. přenesená",J320,0)</f>
        <v>0</v>
      </c>
      <c r="BH320" s="525">
        <f>IF(N320="sníž. přenesená",J320,0)</f>
        <v>0</v>
      </c>
      <c r="BI320" s="525">
        <f>IF(N320="nulová",J320,0)</f>
        <v>0</v>
      </c>
      <c r="BJ320" s="435" t="s">
        <v>20</v>
      </c>
      <c r="BK320" s="525">
        <f>ROUND(I320*H320,2)</f>
        <v>0</v>
      </c>
      <c r="BL320" s="435" t="s">
        <v>141</v>
      </c>
      <c r="BM320" s="524" t="s">
        <v>459</v>
      </c>
    </row>
    <row r="321" spans="1:65" s="445" customFormat="1" x14ac:dyDescent="0.2">
      <c r="A321" s="442"/>
      <c r="B321" s="443"/>
      <c r="C321" s="442"/>
      <c r="D321" s="526" t="s">
        <v>143</v>
      </c>
      <c r="E321" s="442"/>
      <c r="F321" s="527" t="s">
        <v>460</v>
      </c>
      <c r="G321" s="442"/>
      <c r="H321" s="442"/>
      <c r="I321" s="429"/>
      <c r="J321" s="442"/>
      <c r="K321" s="442"/>
      <c r="L321" s="443"/>
      <c r="M321" s="528"/>
      <c r="N321" s="529"/>
      <c r="O321" s="530"/>
      <c r="P321" s="530"/>
      <c r="Q321" s="530"/>
      <c r="R321" s="530"/>
      <c r="S321" s="530"/>
      <c r="T321" s="531"/>
      <c r="U321" s="442"/>
      <c r="V321" s="442"/>
      <c r="W321" s="442"/>
      <c r="X321" s="442"/>
      <c r="Y321" s="442"/>
      <c r="Z321" s="442"/>
      <c r="AA321" s="442"/>
      <c r="AB321" s="442"/>
      <c r="AC321" s="442"/>
      <c r="AD321" s="442"/>
      <c r="AE321" s="442"/>
      <c r="AT321" s="435" t="s">
        <v>143</v>
      </c>
      <c r="AU321" s="435" t="s">
        <v>80</v>
      </c>
    </row>
    <row r="322" spans="1:65" s="532" customFormat="1" x14ac:dyDescent="0.2">
      <c r="B322" s="533"/>
      <c r="D322" s="526" t="s">
        <v>145</v>
      </c>
      <c r="E322" s="534" t="s">
        <v>3</v>
      </c>
      <c r="F322" s="535" t="s">
        <v>461</v>
      </c>
      <c r="H322" s="536">
        <v>12</v>
      </c>
      <c r="I322" s="430"/>
      <c r="L322" s="533"/>
      <c r="M322" s="537"/>
      <c r="N322" s="538"/>
      <c r="O322" s="538"/>
      <c r="P322" s="538"/>
      <c r="Q322" s="538"/>
      <c r="R322" s="538"/>
      <c r="S322" s="538"/>
      <c r="T322" s="539"/>
      <c r="AT322" s="534" t="s">
        <v>145</v>
      </c>
      <c r="AU322" s="534" t="s">
        <v>80</v>
      </c>
      <c r="AV322" s="532" t="s">
        <v>80</v>
      </c>
      <c r="AW322" s="532" t="s">
        <v>33</v>
      </c>
      <c r="AX322" s="532" t="s">
        <v>20</v>
      </c>
      <c r="AY322" s="534" t="s">
        <v>134</v>
      </c>
    </row>
    <row r="323" spans="1:65" s="445" customFormat="1" ht="16.5" customHeight="1" x14ac:dyDescent="0.2">
      <c r="A323" s="442"/>
      <c r="B323" s="443"/>
      <c r="C323" s="514" t="s">
        <v>462</v>
      </c>
      <c r="D323" s="514" t="s">
        <v>136</v>
      </c>
      <c r="E323" s="515" t="s">
        <v>463</v>
      </c>
      <c r="F323" s="516" t="s">
        <v>464</v>
      </c>
      <c r="G323" s="517" t="s">
        <v>458</v>
      </c>
      <c r="H323" s="518">
        <v>12</v>
      </c>
      <c r="I323" s="401"/>
      <c r="J323" s="519">
        <f>ROUND(I323*H323,2)</f>
        <v>0</v>
      </c>
      <c r="K323" s="516" t="s">
        <v>140</v>
      </c>
      <c r="L323" s="443"/>
      <c r="M323" s="520" t="s">
        <v>3</v>
      </c>
      <c r="N323" s="521" t="s">
        <v>42</v>
      </c>
      <c r="O323" s="522">
        <v>5.8000000000000003E-2</v>
      </c>
      <c r="P323" s="522">
        <f>O323*H323</f>
        <v>0.69600000000000006</v>
      </c>
      <c r="Q323" s="522">
        <v>2.4000000000000001E-4</v>
      </c>
      <c r="R323" s="522">
        <f>Q323*H323</f>
        <v>2.8800000000000002E-3</v>
      </c>
      <c r="S323" s="522">
        <v>0</v>
      </c>
      <c r="T323" s="523">
        <f>S323*H323</f>
        <v>0</v>
      </c>
      <c r="U323" s="442"/>
      <c r="V323" s="442"/>
      <c r="W323" s="442"/>
      <c r="X323" s="442"/>
      <c r="Y323" s="442"/>
      <c r="Z323" s="442"/>
      <c r="AA323" s="442"/>
      <c r="AB323" s="442"/>
      <c r="AC323" s="442"/>
      <c r="AD323" s="442"/>
      <c r="AE323" s="442"/>
      <c r="AR323" s="524" t="s">
        <v>141</v>
      </c>
      <c r="AT323" s="524" t="s">
        <v>136</v>
      </c>
      <c r="AU323" s="524" t="s">
        <v>80</v>
      </c>
      <c r="AY323" s="435" t="s">
        <v>134</v>
      </c>
      <c r="BE323" s="525">
        <f>IF(N323="základní",J323,0)</f>
        <v>0</v>
      </c>
      <c r="BF323" s="525">
        <f>IF(N323="snížená",J323,0)</f>
        <v>0</v>
      </c>
      <c r="BG323" s="525">
        <f>IF(N323="zákl. přenesená",J323,0)</f>
        <v>0</v>
      </c>
      <c r="BH323" s="525">
        <f>IF(N323="sníž. přenesená",J323,0)</f>
        <v>0</v>
      </c>
      <c r="BI323" s="525">
        <f>IF(N323="nulová",J323,0)</f>
        <v>0</v>
      </c>
      <c r="BJ323" s="435" t="s">
        <v>20</v>
      </c>
      <c r="BK323" s="525">
        <f>ROUND(I323*H323,2)</f>
        <v>0</v>
      </c>
      <c r="BL323" s="435" t="s">
        <v>141</v>
      </c>
      <c r="BM323" s="524" t="s">
        <v>465</v>
      </c>
    </row>
    <row r="324" spans="1:65" s="445" customFormat="1" x14ac:dyDescent="0.2">
      <c r="A324" s="442"/>
      <c r="B324" s="443"/>
      <c r="C324" s="442"/>
      <c r="D324" s="526" t="s">
        <v>143</v>
      </c>
      <c r="E324" s="442"/>
      <c r="F324" s="527" t="s">
        <v>466</v>
      </c>
      <c r="G324" s="442"/>
      <c r="H324" s="442"/>
      <c r="I324" s="429"/>
      <c r="J324" s="442"/>
      <c r="K324" s="442"/>
      <c r="L324" s="443"/>
      <c r="M324" s="528"/>
      <c r="N324" s="529"/>
      <c r="O324" s="530"/>
      <c r="P324" s="530"/>
      <c r="Q324" s="530"/>
      <c r="R324" s="530"/>
      <c r="S324" s="530"/>
      <c r="T324" s="531"/>
      <c r="U324" s="442"/>
      <c r="V324" s="442"/>
      <c r="W324" s="442"/>
      <c r="X324" s="442"/>
      <c r="Y324" s="442"/>
      <c r="Z324" s="442"/>
      <c r="AA324" s="442"/>
      <c r="AB324" s="442"/>
      <c r="AC324" s="442"/>
      <c r="AD324" s="442"/>
      <c r="AE324" s="442"/>
      <c r="AT324" s="435" t="s">
        <v>143</v>
      </c>
      <c r="AU324" s="435" t="s">
        <v>80</v>
      </c>
    </row>
    <row r="325" spans="1:65" s="501" customFormat="1" ht="22.9" customHeight="1" x14ac:dyDescent="0.2">
      <c r="B325" s="502"/>
      <c r="D325" s="503" t="s">
        <v>70</v>
      </c>
      <c r="E325" s="512" t="s">
        <v>467</v>
      </c>
      <c r="F325" s="512" t="s">
        <v>468</v>
      </c>
      <c r="I325" s="434"/>
      <c r="J325" s="513">
        <f>BK325</f>
        <v>0</v>
      </c>
      <c r="L325" s="502"/>
      <c r="M325" s="506"/>
      <c r="N325" s="507"/>
      <c r="O325" s="507"/>
      <c r="P325" s="508">
        <f>SUM(P326:P327)</f>
        <v>42.569636999999993</v>
      </c>
      <c r="Q325" s="507"/>
      <c r="R325" s="508">
        <f>SUM(R326:R327)</f>
        <v>0</v>
      </c>
      <c r="S325" s="507"/>
      <c r="T325" s="509">
        <f>SUM(T326:T327)</f>
        <v>0</v>
      </c>
      <c r="AR325" s="503" t="s">
        <v>20</v>
      </c>
      <c r="AT325" s="510" t="s">
        <v>70</v>
      </c>
      <c r="AU325" s="510" t="s">
        <v>20</v>
      </c>
      <c r="AY325" s="503" t="s">
        <v>134</v>
      </c>
      <c r="BK325" s="511">
        <f>SUM(BK326:BK327)</f>
        <v>0</v>
      </c>
    </row>
    <row r="326" spans="1:65" s="445" customFormat="1" ht="16.5" customHeight="1" x14ac:dyDescent="0.2">
      <c r="A326" s="442"/>
      <c r="B326" s="443"/>
      <c r="C326" s="514" t="s">
        <v>469</v>
      </c>
      <c r="D326" s="514" t="s">
        <v>136</v>
      </c>
      <c r="E326" s="515" t="s">
        <v>470</v>
      </c>
      <c r="F326" s="516" t="s">
        <v>471</v>
      </c>
      <c r="G326" s="517" t="s">
        <v>199</v>
      </c>
      <c r="H326" s="518">
        <v>51.226999999999997</v>
      </c>
      <c r="I326" s="401"/>
      <c r="J326" s="519">
        <f>ROUND(I326*H326,2)</f>
        <v>0</v>
      </c>
      <c r="K326" s="516" t="s">
        <v>140</v>
      </c>
      <c r="L326" s="443"/>
      <c r="M326" s="520" t="s">
        <v>3</v>
      </c>
      <c r="N326" s="521" t="s">
        <v>42</v>
      </c>
      <c r="O326" s="522">
        <v>0.83099999999999996</v>
      </c>
      <c r="P326" s="522">
        <f>O326*H326</f>
        <v>42.569636999999993</v>
      </c>
      <c r="Q326" s="522">
        <v>0</v>
      </c>
      <c r="R326" s="522">
        <f>Q326*H326</f>
        <v>0</v>
      </c>
      <c r="S326" s="522">
        <v>0</v>
      </c>
      <c r="T326" s="523">
        <f>S326*H326</f>
        <v>0</v>
      </c>
      <c r="U326" s="442"/>
      <c r="V326" s="442"/>
      <c r="W326" s="442"/>
      <c r="X326" s="442"/>
      <c r="Y326" s="442"/>
      <c r="Z326" s="442"/>
      <c r="AA326" s="442"/>
      <c r="AB326" s="442"/>
      <c r="AC326" s="442"/>
      <c r="AD326" s="442"/>
      <c r="AE326" s="442"/>
      <c r="AR326" s="524" t="s">
        <v>141</v>
      </c>
      <c r="AT326" s="524" t="s">
        <v>136</v>
      </c>
      <c r="AU326" s="524" t="s">
        <v>80</v>
      </c>
      <c r="AY326" s="435" t="s">
        <v>134</v>
      </c>
      <c r="BE326" s="525">
        <f>IF(N326="základní",J326,0)</f>
        <v>0</v>
      </c>
      <c r="BF326" s="525">
        <f>IF(N326="snížená",J326,0)</f>
        <v>0</v>
      </c>
      <c r="BG326" s="525">
        <f>IF(N326="zákl. přenesená",J326,0)</f>
        <v>0</v>
      </c>
      <c r="BH326" s="525">
        <f>IF(N326="sníž. přenesená",J326,0)</f>
        <v>0</v>
      </c>
      <c r="BI326" s="525">
        <f>IF(N326="nulová",J326,0)</f>
        <v>0</v>
      </c>
      <c r="BJ326" s="435" t="s">
        <v>20</v>
      </c>
      <c r="BK326" s="525">
        <f>ROUND(I326*H326,2)</f>
        <v>0</v>
      </c>
      <c r="BL326" s="435" t="s">
        <v>141</v>
      </c>
      <c r="BM326" s="524" t="s">
        <v>472</v>
      </c>
    </row>
    <row r="327" spans="1:65" s="445" customFormat="1" ht="19.5" x14ac:dyDescent="0.2">
      <c r="A327" s="442"/>
      <c r="B327" s="443"/>
      <c r="C327" s="442"/>
      <c r="D327" s="526" t="s">
        <v>143</v>
      </c>
      <c r="E327" s="442"/>
      <c r="F327" s="527" t="s">
        <v>473</v>
      </c>
      <c r="G327" s="442"/>
      <c r="H327" s="442"/>
      <c r="I327" s="429"/>
      <c r="J327" s="442"/>
      <c r="K327" s="442"/>
      <c r="L327" s="443"/>
      <c r="M327" s="528"/>
      <c r="N327" s="529"/>
      <c r="O327" s="530"/>
      <c r="P327" s="530"/>
      <c r="Q327" s="530"/>
      <c r="R327" s="530"/>
      <c r="S327" s="530"/>
      <c r="T327" s="531"/>
      <c r="U327" s="442"/>
      <c r="V327" s="442"/>
      <c r="W327" s="442"/>
      <c r="X327" s="442"/>
      <c r="Y327" s="442"/>
      <c r="Z327" s="442"/>
      <c r="AA327" s="442"/>
      <c r="AB327" s="442"/>
      <c r="AC327" s="442"/>
      <c r="AD327" s="442"/>
      <c r="AE327" s="442"/>
      <c r="AT327" s="435" t="s">
        <v>143</v>
      </c>
      <c r="AU327" s="435" t="s">
        <v>80</v>
      </c>
    </row>
    <row r="328" spans="1:65" s="501" customFormat="1" ht="25.9" customHeight="1" x14ac:dyDescent="0.2">
      <c r="B328" s="502"/>
      <c r="D328" s="503" t="s">
        <v>70</v>
      </c>
      <c r="E328" s="504" t="s">
        <v>474</v>
      </c>
      <c r="F328" s="504" t="s">
        <v>475</v>
      </c>
      <c r="I328" s="434"/>
      <c r="J328" s="505">
        <f>BK328</f>
        <v>0</v>
      </c>
      <c r="L328" s="502"/>
      <c r="M328" s="506"/>
      <c r="N328" s="507"/>
      <c r="O328" s="507"/>
      <c r="P328" s="508">
        <f>P329+P353+P376+P411+P421+P450+P462+P495+P501+P516</f>
        <v>119.27203800000001</v>
      </c>
      <c r="Q328" s="507"/>
      <c r="R328" s="508">
        <f>R329+R353+R376+R411+R421+R450+R462+R495+R501+R516</f>
        <v>2.9326067300000007</v>
      </c>
      <c r="S328" s="507"/>
      <c r="T328" s="509">
        <f>T329+T353+T376+T411+T421+T450+T462+T495+T501+T516</f>
        <v>0</v>
      </c>
      <c r="AR328" s="503" t="s">
        <v>80</v>
      </c>
      <c r="AT328" s="510" t="s">
        <v>70</v>
      </c>
      <c r="AU328" s="510" t="s">
        <v>71</v>
      </c>
      <c r="AY328" s="503" t="s">
        <v>134</v>
      </c>
      <c r="BK328" s="511">
        <f>BK329+BK353+BK376+BK411+BK421+BK450+BK462+BK495+BK501+BK516</f>
        <v>0</v>
      </c>
    </row>
    <row r="329" spans="1:65" s="501" customFormat="1" ht="22.9" customHeight="1" x14ac:dyDescent="0.2">
      <c r="B329" s="502"/>
      <c r="D329" s="503" t="s">
        <v>70</v>
      </c>
      <c r="E329" s="512" t="s">
        <v>476</v>
      </c>
      <c r="F329" s="512" t="s">
        <v>477</v>
      </c>
      <c r="I329" s="434"/>
      <c r="J329" s="513">
        <f>BK329</f>
        <v>0</v>
      </c>
      <c r="L329" s="502"/>
      <c r="M329" s="506"/>
      <c r="N329" s="507"/>
      <c r="O329" s="507"/>
      <c r="P329" s="508">
        <f>SUM(P330:P352)</f>
        <v>4.1184820000000002</v>
      </c>
      <c r="Q329" s="507"/>
      <c r="R329" s="508">
        <f>SUM(R330:R352)</f>
        <v>2.6204979999999999E-2</v>
      </c>
      <c r="S329" s="507"/>
      <c r="T329" s="509">
        <f>SUM(T330:T352)</f>
        <v>0</v>
      </c>
      <c r="AR329" s="503" t="s">
        <v>80</v>
      </c>
      <c r="AT329" s="510" t="s">
        <v>70</v>
      </c>
      <c r="AU329" s="510" t="s">
        <v>20</v>
      </c>
      <c r="AY329" s="503" t="s">
        <v>134</v>
      </c>
      <c r="BK329" s="511">
        <f>SUM(BK330:BK352)</f>
        <v>0</v>
      </c>
    </row>
    <row r="330" spans="1:65" s="445" customFormat="1" ht="16.5" customHeight="1" x14ac:dyDescent="0.2">
      <c r="A330" s="442"/>
      <c r="B330" s="443"/>
      <c r="C330" s="514" t="s">
        <v>478</v>
      </c>
      <c r="D330" s="514" t="s">
        <v>136</v>
      </c>
      <c r="E330" s="515" t="s">
        <v>479</v>
      </c>
      <c r="F330" s="516" t="s">
        <v>480</v>
      </c>
      <c r="G330" s="517" t="s">
        <v>219</v>
      </c>
      <c r="H330" s="518">
        <v>21.853000000000002</v>
      </c>
      <c r="I330" s="401"/>
      <c r="J330" s="519">
        <f>ROUND(I330*H330,2)</f>
        <v>0</v>
      </c>
      <c r="K330" s="516" t="s">
        <v>140</v>
      </c>
      <c r="L330" s="443"/>
      <c r="M330" s="520" t="s">
        <v>3</v>
      </c>
      <c r="N330" s="521" t="s">
        <v>42</v>
      </c>
      <c r="O330" s="522">
        <v>9.1999999999999998E-2</v>
      </c>
      <c r="P330" s="522">
        <f>O330*H330</f>
        <v>2.0104760000000002</v>
      </c>
      <c r="Q330" s="522">
        <v>0</v>
      </c>
      <c r="R330" s="522">
        <f>Q330*H330</f>
        <v>0</v>
      </c>
      <c r="S330" s="522">
        <v>0</v>
      </c>
      <c r="T330" s="523">
        <f>S330*H330</f>
        <v>0</v>
      </c>
      <c r="U330" s="442"/>
      <c r="V330" s="442"/>
      <c r="W330" s="442"/>
      <c r="X330" s="442"/>
      <c r="Y330" s="442"/>
      <c r="Z330" s="442"/>
      <c r="AA330" s="442"/>
      <c r="AB330" s="442"/>
      <c r="AC330" s="442"/>
      <c r="AD330" s="442"/>
      <c r="AE330" s="442"/>
      <c r="AR330" s="524" t="s">
        <v>238</v>
      </c>
      <c r="AT330" s="524" t="s">
        <v>136</v>
      </c>
      <c r="AU330" s="524" t="s">
        <v>80</v>
      </c>
      <c r="AY330" s="435" t="s">
        <v>134</v>
      </c>
      <c r="BE330" s="525">
        <f>IF(N330="základní",J330,0)</f>
        <v>0</v>
      </c>
      <c r="BF330" s="525">
        <f>IF(N330="snížená",J330,0)</f>
        <v>0</v>
      </c>
      <c r="BG330" s="525">
        <f>IF(N330="zákl. přenesená",J330,0)</f>
        <v>0</v>
      </c>
      <c r="BH330" s="525">
        <f>IF(N330="sníž. přenesená",J330,0)</f>
        <v>0</v>
      </c>
      <c r="BI330" s="525">
        <f>IF(N330="nulová",J330,0)</f>
        <v>0</v>
      </c>
      <c r="BJ330" s="435" t="s">
        <v>20</v>
      </c>
      <c r="BK330" s="525">
        <f>ROUND(I330*H330,2)</f>
        <v>0</v>
      </c>
      <c r="BL330" s="435" t="s">
        <v>238</v>
      </c>
      <c r="BM330" s="524" t="s">
        <v>481</v>
      </c>
    </row>
    <row r="331" spans="1:65" s="445" customFormat="1" x14ac:dyDescent="0.2">
      <c r="A331" s="442"/>
      <c r="B331" s="443"/>
      <c r="C331" s="442"/>
      <c r="D331" s="526" t="s">
        <v>143</v>
      </c>
      <c r="E331" s="442"/>
      <c r="F331" s="527" t="s">
        <v>482</v>
      </c>
      <c r="G331" s="442"/>
      <c r="H331" s="442"/>
      <c r="I331" s="429"/>
      <c r="J331" s="442"/>
      <c r="K331" s="442"/>
      <c r="L331" s="443"/>
      <c r="M331" s="528"/>
      <c r="N331" s="529"/>
      <c r="O331" s="530"/>
      <c r="P331" s="530"/>
      <c r="Q331" s="530"/>
      <c r="R331" s="530"/>
      <c r="S331" s="530"/>
      <c r="T331" s="531"/>
      <c r="U331" s="442"/>
      <c r="V331" s="442"/>
      <c r="W331" s="442"/>
      <c r="X331" s="442"/>
      <c r="Y331" s="442"/>
      <c r="Z331" s="442"/>
      <c r="AA331" s="442"/>
      <c r="AB331" s="442"/>
      <c r="AC331" s="442"/>
      <c r="AD331" s="442"/>
      <c r="AE331" s="442"/>
      <c r="AT331" s="435" t="s">
        <v>143</v>
      </c>
      <c r="AU331" s="435" t="s">
        <v>80</v>
      </c>
    </row>
    <row r="332" spans="1:65" s="540" customFormat="1" x14ac:dyDescent="0.2">
      <c r="B332" s="541"/>
      <c r="D332" s="526" t="s">
        <v>145</v>
      </c>
      <c r="E332" s="542" t="s">
        <v>3</v>
      </c>
      <c r="F332" s="543" t="s">
        <v>483</v>
      </c>
      <c r="H332" s="542" t="s">
        <v>3</v>
      </c>
      <c r="I332" s="431"/>
      <c r="L332" s="541"/>
      <c r="M332" s="544"/>
      <c r="N332" s="545"/>
      <c r="O332" s="545"/>
      <c r="P332" s="545"/>
      <c r="Q332" s="545"/>
      <c r="R332" s="545"/>
      <c r="S332" s="545"/>
      <c r="T332" s="546"/>
      <c r="AT332" s="542" t="s">
        <v>145</v>
      </c>
      <c r="AU332" s="542" t="s">
        <v>80</v>
      </c>
      <c r="AV332" s="540" t="s">
        <v>20</v>
      </c>
      <c r="AW332" s="540" t="s">
        <v>33</v>
      </c>
      <c r="AX332" s="540" t="s">
        <v>71</v>
      </c>
      <c r="AY332" s="542" t="s">
        <v>134</v>
      </c>
    </row>
    <row r="333" spans="1:65" s="532" customFormat="1" x14ac:dyDescent="0.2">
      <c r="B333" s="533"/>
      <c r="D333" s="526" t="s">
        <v>145</v>
      </c>
      <c r="E333" s="534" t="s">
        <v>3</v>
      </c>
      <c r="F333" s="535" t="s">
        <v>484</v>
      </c>
      <c r="H333" s="536">
        <v>21.853000000000002</v>
      </c>
      <c r="I333" s="430"/>
      <c r="L333" s="533"/>
      <c r="M333" s="537"/>
      <c r="N333" s="538"/>
      <c r="O333" s="538"/>
      <c r="P333" s="538"/>
      <c r="Q333" s="538"/>
      <c r="R333" s="538"/>
      <c r="S333" s="538"/>
      <c r="T333" s="539"/>
      <c r="AT333" s="534" t="s">
        <v>145</v>
      </c>
      <c r="AU333" s="534" t="s">
        <v>80</v>
      </c>
      <c r="AV333" s="532" t="s">
        <v>80</v>
      </c>
      <c r="AW333" s="532" t="s">
        <v>33</v>
      </c>
      <c r="AX333" s="532" t="s">
        <v>20</v>
      </c>
      <c r="AY333" s="534" t="s">
        <v>134</v>
      </c>
    </row>
    <row r="334" spans="1:65" s="445" customFormat="1" ht="16.5" customHeight="1" x14ac:dyDescent="0.2">
      <c r="A334" s="442"/>
      <c r="B334" s="443"/>
      <c r="C334" s="514" t="s">
        <v>485</v>
      </c>
      <c r="D334" s="514" t="s">
        <v>136</v>
      </c>
      <c r="E334" s="515" t="s">
        <v>486</v>
      </c>
      <c r="F334" s="516" t="s">
        <v>487</v>
      </c>
      <c r="G334" s="517" t="s">
        <v>219</v>
      </c>
      <c r="H334" s="518">
        <v>21.312000000000001</v>
      </c>
      <c r="I334" s="401"/>
      <c r="J334" s="519">
        <f>ROUND(I334*H334,2)</f>
        <v>0</v>
      </c>
      <c r="K334" s="516" t="s">
        <v>140</v>
      </c>
      <c r="L334" s="443"/>
      <c r="M334" s="520" t="s">
        <v>3</v>
      </c>
      <c r="N334" s="521" t="s">
        <v>42</v>
      </c>
      <c r="O334" s="522">
        <v>9.7000000000000003E-2</v>
      </c>
      <c r="P334" s="522">
        <f>O334*H334</f>
        <v>2.0672640000000002</v>
      </c>
      <c r="Q334" s="522">
        <v>4.0000000000000003E-5</v>
      </c>
      <c r="R334" s="522">
        <f>Q334*H334</f>
        <v>8.5248000000000008E-4</v>
      </c>
      <c r="S334" s="522">
        <v>0</v>
      </c>
      <c r="T334" s="523">
        <f>S334*H334</f>
        <v>0</v>
      </c>
      <c r="U334" s="442"/>
      <c r="V334" s="442"/>
      <c r="W334" s="442"/>
      <c r="X334" s="442"/>
      <c r="Y334" s="442"/>
      <c r="Z334" s="442"/>
      <c r="AA334" s="442"/>
      <c r="AB334" s="442"/>
      <c r="AC334" s="442"/>
      <c r="AD334" s="442"/>
      <c r="AE334" s="442"/>
      <c r="AR334" s="524" t="s">
        <v>238</v>
      </c>
      <c r="AT334" s="524" t="s">
        <v>136</v>
      </c>
      <c r="AU334" s="524" t="s">
        <v>80</v>
      </c>
      <c r="AY334" s="435" t="s">
        <v>134</v>
      </c>
      <c r="BE334" s="525">
        <f>IF(N334="základní",J334,0)</f>
        <v>0</v>
      </c>
      <c r="BF334" s="525">
        <f>IF(N334="snížená",J334,0)</f>
        <v>0</v>
      </c>
      <c r="BG334" s="525">
        <f>IF(N334="zákl. přenesená",J334,0)</f>
        <v>0</v>
      </c>
      <c r="BH334" s="525">
        <f>IF(N334="sníž. přenesená",J334,0)</f>
        <v>0</v>
      </c>
      <c r="BI334" s="525">
        <f>IF(N334="nulová",J334,0)</f>
        <v>0</v>
      </c>
      <c r="BJ334" s="435" t="s">
        <v>20</v>
      </c>
      <c r="BK334" s="525">
        <f>ROUND(I334*H334,2)</f>
        <v>0</v>
      </c>
      <c r="BL334" s="435" t="s">
        <v>238</v>
      </c>
      <c r="BM334" s="524" t="s">
        <v>488</v>
      </c>
    </row>
    <row r="335" spans="1:65" s="445" customFormat="1" x14ac:dyDescent="0.2">
      <c r="A335" s="442"/>
      <c r="B335" s="443"/>
      <c r="C335" s="442"/>
      <c r="D335" s="526" t="s">
        <v>143</v>
      </c>
      <c r="E335" s="442"/>
      <c r="F335" s="527" t="s">
        <v>489</v>
      </c>
      <c r="G335" s="442"/>
      <c r="H335" s="442"/>
      <c r="I335" s="429"/>
      <c r="J335" s="442"/>
      <c r="K335" s="442"/>
      <c r="L335" s="443"/>
      <c r="M335" s="528"/>
      <c r="N335" s="529"/>
      <c r="O335" s="530"/>
      <c r="P335" s="530"/>
      <c r="Q335" s="530"/>
      <c r="R335" s="530"/>
      <c r="S335" s="530"/>
      <c r="T335" s="531"/>
      <c r="U335" s="442"/>
      <c r="V335" s="442"/>
      <c r="W335" s="442"/>
      <c r="X335" s="442"/>
      <c r="Y335" s="442"/>
      <c r="Z335" s="442"/>
      <c r="AA335" s="442"/>
      <c r="AB335" s="442"/>
      <c r="AC335" s="442"/>
      <c r="AD335" s="442"/>
      <c r="AE335" s="442"/>
      <c r="AT335" s="435" t="s">
        <v>143</v>
      </c>
      <c r="AU335" s="435" t="s">
        <v>80</v>
      </c>
    </row>
    <row r="336" spans="1:65" s="540" customFormat="1" x14ac:dyDescent="0.2">
      <c r="B336" s="541"/>
      <c r="D336" s="526" t="s">
        <v>145</v>
      </c>
      <c r="E336" s="542" t="s">
        <v>3</v>
      </c>
      <c r="F336" s="543" t="s">
        <v>490</v>
      </c>
      <c r="H336" s="542" t="s">
        <v>3</v>
      </c>
      <c r="I336" s="431"/>
      <c r="L336" s="541"/>
      <c r="M336" s="544"/>
      <c r="N336" s="545"/>
      <c r="O336" s="545"/>
      <c r="P336" s="545"/>
      <c r="Q336" s="545"/>
      <c r="R336" s="545"/>
      <c r="S336" s="545"/>
      <c r="T336" s="546"/>
      <c r="AT336" s="542" t="s">
        <v>145</v>
      </c>
      <c r="AU336" s="542" t="s">
        <v>80</v>
      </c>
      <c r="AV336" s="540" t="s">
        <v>20</v>
      </c>
      <c r="AW336" s="540" t="s">
        <v>33</v>
      </c>
      <c r="AX336" s="540" t="s">
        <v>71</v>
      </c>
      <c r="AY336" s="542" t="s">
        <v>134</v>
      </c>
    </row>
    <row r="337" spans="1:65" s="532" customFormat="1" x14ac:dyDescent="0.2">
      <c r="B337" s="533"/>
      <c r="D337" s="526" t="s">
        <v>145</v>
      </c>
      <c r="E337" s="534" t="s">
        <v>3</v>
      </c>
      <c r="F337" s="535" t="s">
        <v>491</v>
      </c>
      <c r="H337" s="536">
        <v>21.312000000000001</v>
      </c>
      <c r="I337" s="430"/>
      <c r="L337" s="533"/>
      <c r="M337" s="537"/>
      <c r="N337" s="538"/>
      <c r="O337" s="538"/>
      <c r="P337" s="538"/>
      <c r="Q337" s="538"/>
      <c r="R337" s="538"/>
      <c r="S337" s="538"/>
      <c r="T337" s="539"/>
      <c r="AT337" s="534" t="s">
        <v>145</v>
      </c>
      <c r="AU337" s="534" t="s">
        <v>80</v>
      </c>
      <c r="AV337" s="532" t="s">
        <v>80</v>
      </c>
      <c r="AW337" s="532" t="s">
        <v>33</v>
      </c>
      <c r="AX337" s="532" t="s">
        <v>71</v>
      </c>
      <c r="AY337" s="534" t="s">
        <v>134</v>
      </c>
    </row>
    <row r="338" spans="1:65" s="555" customFormat="1" x14ac:dyDescent="0.2">
      <c r="B338" s="556"/>
      <c r="D338" s="526" t="s">
        <v>145</v>
      </c>
      <c r="E338" s="557" t="s">
        <v>3</v>
      </c>
      <c r="F338" s="558" t="s">
        <v>163</v>
      </c>
      <c r="H338" s="559">
        <v>21.312000000000001</v>
      </c>
      <c r="I338" s="433"/>
      <c r="L338" s="556"/>
      <c r="M338" s="560"/>
      <c r="N338" s="561"/>
      <c r="O338" s="561"/>
      <c r="P338" s="561"/>
      <c r="Q338" s="561"/>
      <c r="R338" s="561"/>
      <c r="S338" s="561"/>
      <c r="T338" s="562"/>
      <c r="AT338" s="557" t="s">
        <v>145</v>
      </c>
      <c r="AU338" s="557" t="s">
        <v>80</v>
      </c>
      <c r="AV338" s="555" t="s">
        <v>141</v>
      </c>
      <c r="AW338" s="555" t="s">
        <v>33</v>
      </c>
      <c r="AX338" s="555" t="s">
        <v>20</v>
      </c>
      <c r="AY338" s="557" t="s">
        <v>134</v>
      </c>
    </row>
    <row r="339" spans="1:65" s="445" customFormat="1" ht="16.5" customHeight="1" x14ac:dyDescent="0.2">
      <c r="A339" s="442"/>
      <c r="B339" s="443"/>
      <c r="C339" s="563" t="s">
        <v>492</v>
      </c>
      <c r="D339" s="563" t="s">
        <v>292</v>
      </c>
      <c r="E339" s="564" t="s">
        <v>493</v>
      </c>
      <c r="F339" s="565" t="s">
        <v>494</v>
      </c>
      <c r="G339" s="566" t="s">
        <v>219</v>
      </c>
      <c r="H339" s="567">
        <v>50.704999999999998</v>
      </c>
      <c r="I339" s="402"/>
      <c r="J339" s="568">
        <f>ROUND(I339*H339,2)</f>
        <v>0</v>
      </c>
      <c r="K339" s="565" t="s">
        <v>3</v>
      </c>
      <c r="L339" s="569"/>
      <c r="M339" s="570" t="s">
        <v>3</v>
      </c>
      <c r="N339" s="571" t="s">
        <v>42</v>
      </c>
      <c r="O339" s="522">
        <v>0</v>
      </c>
      <c r="P339" s="522">
        <f>O339*H339</f>
        <v>0</v>
      </c>
      <c r="Q339" s="522">
        <v>5.0000000000000001E-4</v>
      </c>
      <c r="R339" s="522">
        <f>Q339*H339</f>
        <v>2.53525E-2</v>
      </c>
      <c r="S339" s="522">
        <v>0</v>
      </c>
      <c r="T339" s="523">
        <f>S339*H339</f>
        <v>0</v>
      </c>
      <c r="U339" s="442"/>
      <c r="V339" s="442"/>
      <c r="W339" s="442"/>
      <c r="X339" s="442"/>
      <c r="Y339" s="442"/>
      <c r="Z339" s="442"/>
      <c r="AA339" s="442"/>
      <c r="AB339" s="442"/>
      <c r="AC339" s="442"/>
      <c r="AD339" s="442"/>
      <c r="AE339" s="442"/>
      <c r="AR339" s="524" t="s">
        <v>335</v>
      </c>
      <c r="AT339" s="524" t="s">
        <v>292</v>
      </c>
      <c r="AU339" s="524" t="s">
        <v>80</v>
      </c>
      <c r="AY339" s="435" t="s">
        <v>134</v>
      </c>
      <c r="BE339" s="525">
        <f>IF(N339="základní",J339,0)</f>
        <v>0</v>
      </c>
      <c r="BF339" s="525">
        <f>IF(N339="snížená",J339,0)</f>
        <v>0</v>
      </c>
      <c r="BG339" s="525">
        <f>IF(N339="zákl. přenesená",J339,0)</f>
        <v>0</v>
      </c>
      <c r="BH339" s="525">
        <f>IF(N339="sníž. přenesená",J339,0)</f>
        <v>0</v>
      </c>
      <c r="BI339" s="525">
        <f>IF(N339="nulová",J339,0)</f>
        <v>0</v>
      </c>
      <c r="BJ339" s="435" t="s">
        <v>20</v>
      </c>
      <c r="BK339" s="525">
        <f>ROUND(I339*H339,2)</f>
        <v>0</v>
      </c>
      <c r="BL339" s="435" t="s">
        <v>238</v>
      </c>
      <c r="BM339" s="524" t="s">
        <v>495</v>
      </c>
    </row>
    <row r="340" spans="1:65" s="445" customFormat="1" x14ac:dyDescent="0.2">
      <c r="A340" s="442"/>
      <c r="B340" s="443"/>
      <c r="C340" s="442"/>
      <c r="D340" s="526" t="s">
        <v>143</v>
      </c>
      <c r="E340" s="442"/>
      <c r="F340" s="527" t="s">
        <v>494</v>
      </c>
      <c r="G340" s="442"/>
      <c r="H340" s="442"/>
      <c r="I340" s="429"/>
      <c r="J340" s="442"/>
      <c r="K340" s="442"/>
      <c r="L340" s="443"/>
      <c r="M340" s="528"/>
      <c r="N340" s="529"/>
      <c r="O340" s="530"/>
      <c r="P340" s="530"/>
      <c r="Q340" s="530"/>
      <c r="R340" s="530"/>
      <c r="S340" s="530"/>
      <c r="T340" s="531"/>
      <c r="U340" s="442"/>
      <c r="V340" s="442"/>
      <c r="W340" s="442"/>
      <c r="X340" s="442"/>
      <c r="Y340" s="442"/>
      <c r="Z340" s="442"/>
      <c r="AA340" s="442"/>
      <c r="AB340" s="442"/>
      <c r="AC340" s="442"/>
      <c r="AD340" s="442"/>
      <c r="AE340" s="442"/>
      <c r="AT340" s="435" t="s">
        <v>143</v>
      </c>
      <c r="AU340" s="435" t="s">
        <v>80</v>
      </c>
    </row>
    <row r="341" spans="1:65" s="532" customFormat="1" x14ac:dyDescent="0.2">
      <c r="B341" s="533"/>
      <c r="D341" s="526" t="s">
        <v>145</v>
      </c>
      <c r="E341" s="534" t="s">
        <v>3</v>
      </c>
      <c r="F341" s="535" t="s">
        <v>496</v>
      </c>
      <c r="H341" s="536">
        <v>50.704999999999998</v>
      </c>
      <c r="I341" s="430"/>
      <c r="L341" s="533"/>
      <c r="M341" s="537"/>
      <c r="N341" s="538"/>
      <c r="O341" s="538"/>
      <c r="P341" s="538"/>
      <c r="Q341" s="538"/>
      <c r="R341" s="538"/>
      <c r="S341" s="538"/>
      <c r="T341" s="539"/>
      <c r="AT341" s="534" t="s">
        <v>145</v>
      </c>
      <c r="AU341" s="534" t="s">
        <v>80</v>
      </c>
      <c r="AV341" s="532" t="s">
        <v>80</v>
      </c>
      <c r="AW341" s="532" t="s">
        <v>33</v>
      </c>
      <c r="AX341" s="532" t="s">
        <v>20</v>
      </c>
      <c r="AY341" s="534" t="s">
        <v>134</v>
      </c>
    </row>
    <row r="342" spans="1:65" s="445" customFormat="1" ht="16.5" customHeight="1" x14ac:dyDescent="0.2">
      <c r="A342" s="442"/>
      <c r="B342" s="443"/>
      <c r="C342" s="514" t="s">
        <v>497</v>
      </c>
      <c r="D342" s="514" t="s">
        <v>136</v>
      </c>
      <c r="E342" s="515" t="s">
        <v>498</v>
      </c>
      <c r="F342" s="516" t="s">
        <v>499</v>
      </c>
      <c r="G342" s="517" t="s">
        <v>219</v>
      </c>
      <c r="H342" s="518">
        <v>20.303999999999998</v>
      </c>
      <c r="I342" s="401"/>
      <c r="J342" s="519">
        <f>ROUND(I342*H342,2)</f>
        <v>0</v>
      </c>
      <c r="K342" s="516" t="s">
        <v>3</v>
      </c>
      <c r="L342" s="443"/>
      <c r="M342" s="520" t="s">
        <v>3</v>
      </c>
      <c r="N342" s="521" t="s">
        <v>42</v>
      </c>
      <c r="O342" s="522">
        <v>0</v>
      </c>
      <c r="P342" s="522">
        <f>O342*H342</f>
        <v>0</v>
      </c>
      <c r="Q342" s="522">
        <v>0</v>
      </c>
      <c r="R342" s="522">
        <f>Q342*H342</f>
        <v>0</v>
      </c>
      <c r="S342" s="522">
        <v>0</v>
      </c>
      <c r="T342" s="523">
        <f>S342*H342</f>
        <v>0</v>
      </c>
      <c r="U342" s="442"/>
      <c r="V342" s="442"/>
      <c r="W342" s="442"/>
      <c r="X342" s="442"/>
      <c r="Y342" s="442"/>
      <c r="Z342" s="442"/>
      <c r="AA342" s="442"/>
      <c r="AB342" s="442"/>
      <c r="AC342" s="442"/>
      <c r="AD342" s="442"/>
      <c r="AE342" s="442"/>
      <c r="AR342" s="524" t="s">
        <v>238</v>
      </c>
      <c r="AT342" s="524" t="s">
        <v>136</v>
      </c>
      <c r="AU342" s="524" t="s">
        <v>80</v>
      </c>
      <c r="AY342" s="435" t="s">
        <v>134</v>
      </c>
      <c r="BE342" s="525">
        <f>IF(N342="základní",J342,0)</f>
        <v>0</v>
      </c>
      <c r="BF342" s="525">
        <f>IF(N342="snížená",J342,0)</f>
        <v>0</v>
      </c>
      <c r="BG342" s="525">
        <f>IF(N342="zákl. přenesená",J342,0)</f>
        <v>0</v>
      </c>
      <c r="BH342" s="525">
        <f>IF(N342="sníž. přenesená",J342,0)</f>
        <v>0</v>
      </c>
      <c r="BI342" s="525">
        <f>IF(N342="nulová",J342,0)</f>
        <v>0</v>
      </c>
      <c r="BJ342" s="435" t="s">
        <v>20</v>
      </c>
      <c r="BK342" s="525">
        <f>ROUND(I342*H342,2)</f>
        <v>0</v>
      </c>
      <c r="BL342" s="435" t="s">
        <v>238</v>
      </c>
      <c r="BM342" s="524" t="s">
        <v>500</v>
      </c>
    </row>
    <row r="343" spans="1:65" s="445" customFormat="1" x14ac:dyDescent="0.2">
      <c r="A343" s="442"/>
      <c r="B343" s="443"/>
      <c r="C343" s="442"/>
      <c r="D343" s="526" t="s">
        <v>143</v>
      </c>
      <c r="E343" s="442"/>
      <c r="F343" s="527" t="s">
        <v>499</v>
      </c>
      <c r="G343" s="442"/>
      <c r="H343" s="442"/>
      <c r="I343" s="429"/>
      <c r="J343" s="442"/>
      <c r="K343" s="442"/>
      <c r="L343" s="443"/>
      <c r="M343" s="528"/>
      <c r="N343" s="529"/>
      <c r="O343" s="530"/>
      <c r="P343" s="530"/>
      <c r="Q343" s="530"/>
      <c r="R343" s="530"/>
      <c r="S343" s="530"/>
      <c r="T343" s="531"/>
      <c r="U343" s="442"/>
      <c r="V343" s="442"/>
      <c r="W343" s="442"/>
      <c r="X343" s="442"/>
      <c r="Y343" s="442"/>
      <c r="Z343" s="442"/>
      <c r="AA343" s="442"/>
      <c r="AB343" s="442"/>
      <c r="AC343" s="442"/>
      <c r="AD343" s="442"/>
      <c r="AE343" s="442"/>
      <c r="AT343" s="435" t="s">
        <v>143</v>
      </c>
      <c r="AU343" s="435" t="s">
        <v>80</v>
      </c>
    </row>
    <row r="344" spans="1:65" s="532" customFormat="1" x14ac:dyDescent="0.2">
      <c r="B344" s="533"/>
      <c r="D344" s="526" t="s">
        <v>145</v>
      </c>
      <c r="E344" s="534" t="s">
        <v>3</v>
      </c>
      <c r="F344" s="535" t="s">
        <v>501</v>
      </c>
      <c r="H344" s="536">
        <v>20.303999999999998</v>
      </c>
      <c r="I344" s="430"/>
      <c r="L344" s="533"/>
      <c r="M344" s="537"/>
      <c r="N344" s="538"/>
      <c r="O344" s="538"/>
      <c r="P344" s="538"/>
      <c r="Q344" s="538"/>
      <c r="R344" s="538"/>
      <c r="S344" s="538"/>
      <c r="T344" s="539"/>
      <c r="AT344" s="534" t="s">
        <v>145</v>
      </c>
      <c r="AU344" s="534" t="s">
        <v>80</v>
      </c>
      <c r="AV344" s="532" t="s">
        <v>80</v>
      </c>
      <c r="AW344" s="532" t="s">
        <v>33</v>
      </c>
      <c r="AX344" s="532" t="s">
        <v>20</v>
      </c>
      <c r="AY344" s="534" t="s">
        <v>134</v>
      </c>
    </row>
    <row r="345" spans="1:65" s="445" customFormat="1" ht="16.5" customHeight="1" x14ac:dyDescent="0.2">
      <c r="A345" s="442"/>
      <c r="B345" s="443"/>
      <c r="C345" s="514" t="s">
        <v>502</v>
      </c>
      <c r="D345" s="514" t="s">
        <v>136</v>
      </c>
      <c r="E345" s="515" t="s">
        <v>503</v>
      </c>
      <c r="F345" s="516" t="s">
        <v>504</v>
      </c>
      <c r="G345" s="517" t="s">
        <v>219</v>
      </c>
      <c r="H345" s="518">
        <v>60.448</v>
      </c>
      <c r="I345" s="401"/>
      <c r="J345" s="519">
        <f>ROUND(I345*H345,2)</f>
        <v>0</v>
      </c>
      <c r="K345" s="516" t="s">
        <v>3</v>
      </c>
      <c r="L345" s="443"/>
      <c r="M345" s="520" t="s">
        <v>3</v>
      </c>
      <c r="N345" s="521" t="s">
        <v>42</v>
      </c>
      <c r="O345" s="522">
        <v>0</v>
      </c>
      <c r="P345" s="522">
        <f>O345*H345</f>
        <v>0</v>
      </c>
      <c r="Q345" s="522">
        <v>0</v>
      </c>
      <c r="R345" s="522">
        <f>Q345*H345</f>
        <v>0</v>
      </c>
      <c r="S345" s="522">
        <v>0</v>
      </c>
      <c r="T345" s="523">
        <f>S345*H345</f>
        <v>0</v>
      </c>
      <c r="U345" s="442"/>
      <c r="V345" s="442"/>
      <c r="W345" s="442"/>
      <c r="X345" s="442"/>
      <c r="Y345" s="442"/>
      <c r="Z345" s="442"/>
      <c r="AA345" s="442"/>
      <c r="AB345" s="442"/>
      <c r="AC345" s="442"/>
      <c r="AD345" s="442"/>
      <c r="AE345" s="442"/>
      <c r="AR345" s="524" t="s">
        <v>238</v>
      </c>
      <c r="AT345" s="524" t="s">
        <v>136</v>
      </c>
      <c r="AU345" s="524" t="s">
        <v>80</v>
      </c>
      <c r="AY345" s="435" t="s">
        <v>134</v>
      </c>
      <c r="BE345" s="525">
        <f>IF(N345="základní",J345,0)</f>
        <v>0</v>
      </c>
      <c r="BF345" s="525">
        <f>IF(N345="snížená",J345,0)</f>
        <v>0</v>
      </c>
      <c r="BG345" s="525">
        <f>IF(N345="zákl. přenesená",J345,0)</f>
        <v>0</v>
      </c>
      <c r="BH345" s="525">
        <f>IF(N345="sníž. přenesená",J345,0)</f>
        <v>0</v>
      </c>
      <c r="BI345" s="525">
        <f>IF(N345="nulová",J345,0)</f>
        <v>0</v>
      </c>
      <c r="BJ345" s="435" t="s">
        <v>20</v>
      </c>
      <c r="BK345" s="525">
        <f>ROUND(I345*H345,2)</f>
        <v>0</v>
      </c>
      <c r="BL345" s="435" t="s">
        <v>238</v>
      </c>
      <c r="BM345" s="524" t="s">
        <v>505</v>
      </c>
    </row>
    <row r="346" spans="1:65" s="445" customFormat="1" x14ac:dyDescent="0.2">
      <c r="A346" s="442"/>
      <c r="B346" s="443"/>
      <c r="C346" s="442"/>
      <c r="D346" s="526" t="s">
        <v>143</v>
      </c>
      <c r="E346" s="442"/>
      <c r="F346" s="527" t="s">
        <v>504</v>
      </c>
      <c r="G346" s="442"/>
      <c r="H346" s="442"/>
      <c r="I346" s="429"/>
      <c r="J346" s="442"/>
      <c r="K346" s="442"/>
      <c r="L346" s="443"/>
      <c r="M346" s="528"/>
      <c r="N346" s="529"/>
      <c r="O346" s="530"/>
      <c r="P346" s="530"/>
      <c r="Q346" s="530"/>
      <c r="R346" s="530"/>
      <c r="S346" s="530"/>
      <c r="T346" s="531"/>
      <c r="U346" s="442"/>
      <c r="V346" s="442"/>
      <c r="W346" s="442"/>
      <c r="X346" s="442"/>
      <c r="Y346" s="442"/>
      <c r="Z346" s="442"/>
      <c r="AA346" s="442"/>
      <c r="AB346" s="442"/>
      <c r="AC346" s="442"/>
      <c r="AD346" s="442"/>
      <c r="AE346" s="442"/>
      <c r="AT346" s="435" t="s">
        <v>143</v>
      </c>
      <c r="AU346" s="435" t="s">
        <v>80</v>
      </c>
    </row>
    <row r="347" spans="1:65" s="532" customFormat="1" x14ac:dyDescent="0.2">
      <c r="B347" s="533"/>
      <c r="D347" s="526" t="s">
        <v>145</v>
      </c>
      <c r="E347" s="534" t="s">
        <v>3</v>
      </c>
      <c r="F347" s="535" t="s">
        <v>506</v>
      </c>
      <c r="H347" s="536">
        <v>60.448</v>
      </c>
      <c r="I347" s="430"/>
      <c r="L347" s="533"/>
      <c r="M347" s="537"/>
      <c r="N347" s="538"/>
      <c r="O347" s="538"/>
      <c r="P347" s="538"/>
      <c r="Q347" s="538"/>
      <c r="R347" s="538"/>
      <c r="S347" s="538"/>
      <c r="T347" s="539"/>
      <c r="AT347" s="534" t="s">
        <v>145</v>
      </c>
      <c r="AU347" s="534" t="s">
        <v>80</v>
      </c>
      <c r="AV347" s="532" t="s">
        <v>80</v>
      </c>
      <c r="AW347" s="532" t="s">
        <v>33</v>
      </c>
      <c r="AX347" s="532" t="s">
        <v>20</v>
      </c>
      <c r="AY347" s="534" t="s">
        <v>134</v>
      </c>
    </row>
    <row r="348" spans="1:65" s="445" customFormat="1" ht="16.5" customHeight="1" x14ac:dyDescent="0.2">
      <c r="A348" s="442"/>
      <c r="B348" s="443"/>
      <c r="C348" s="514" t="s">
        <v>507</v>
      </c>
      <c r="D348" s="514" t="s">
        <v>136</v>
      </c>
      <c r="E348" s="515" t="s">
        <v>508</v>
      </c>
      <c r="F348" s="516" t="s">
        <v>509</v>
      </c>
      <c r="G348" s="517" t="s">
        <v>219</v>
      </c>
      <c r="H348" s="518">
        <v>20.303999999999998</v>
      </c>
      <c r="I348" s="401"/>
      <c r="J348" s="519">
        <f>ROUND(I348*H348,2)</f>
        <v>0</v>
      </c>
      <c r="K348" s="516" t="s">
        <v>3</v>
      </c>
      <c r="L348" s="443"/>
      <c r="M348" s="520" t="s">
        <v>3</v>
      </c>
      <c r="N348" s="521" t="s">
        <v>42</v>
      </c>
      <c r="O348" s="522">
        <v>0</v>
      </c>
      <c r="P348" s="522">
        <f>O348*H348</f>
        <v>0</v>
      </c>
      <c r="Q348" s="522">
        <v>0</v>
      </c>
      <c r="R348" s="522">
        <f>Q348*H348</f>
        <v>0</v>
      </c>
      <c r="S348" s="522">
        <v>0</v>
      </c>
      <c r="T348" s="523">
        <f>S348*H348</f>
        <v>0</v>
      </c>
      <c r="U348" s="442"/>
      <c r="V348" s="442"/>
      <c r="W348" s="442"/>
      <c r="X348" s="442"/>
      <c r="Y348" s="442"/>
      <c r="Z348" s="442"/>
      <c r="AA348" s="442"/>
      <c r="AB348" s="442"/>
      <c r="AC348" s="442"/>
      <c r="AD348" s="442"/>
      <c r="AE348" s="442"/>
      <c r="AR348" s="524" t="s">
        <v>238</v>
      </c>
      <c r="AT348" s="524" t="s">
        <v>136</v>
      </c>
      <c r="AU348" s="524" t="s">
        <v>80</v>
      </c>
      <c r="AY348" s="435" t="s">
        <v>134</v>
      </c>
      <c r="BE348" s="525">
        <f>IF(N348="základní",J348,0)</f>
        <v>0</v>
      </c>
      <c r="BF348" s="525">
        <f>IF(N348="snížená",J348,0)</f>
        <v>0</v>
      </c>
      <c r="BG348" s="525">
        <f>IF(N348="zákl. přenesená",J348,0)</f>
        <v>0</v>
      </c>
      <c r="BH348" s="525">
        <f>IF(N348="sníž. přenesená",J348,0)</f>
        <v>0</v>
      </c>
      <c r="BI348" s="525">
        <f>IF(N348="nulová",J348,0)</f>
        <v>0</v>
      </c>
      <c r="BJ348" s="435" t="s">
        <v>20</v>
      </c>
      <c r="BK348" s="525">
        <f>ROUND(I348*H348,2)</f>
        <v>0</v>
      </c>
      <c r="BL348" s="435" t="s">
        <v>238</v>
      </c>
      <c r="BM348" s="524" t="s">
        <v>510</v>
      </c>
    </row>
    <row r="349" spans="1:65" s="445" customFormat="1" x14ac:dyDescent="0.2">
      <c r="A349" s="442"/>
      <c r="B349" s="443"/>
      <c r="C349" s="442"/>
      <c r="D349" s="526" t="s">
        <v>143</v>
      </c>
      <c r="E349" s="442"/>
      <c r="F349" s="527" t="s">
        <v>509</v>
      </c>
      <c r="G349" s="442"/>
      <c r="H349" s="442"/>
      <c r="I349" s="429"/>
      <c r="J349" s="442"/>
      <c r="K349" s="442"/>
      <c r="L349" s="443"/>
      <c r="M349" s="528"/>
      <c r="N349" s="529"/>
      <c r="O349" s="530"/>
      <c r="P349" s="530"/>
      <c r="Q349" s="530"/>
      <c r="R349" s="530"/>
      <c r="S349" s="530"/>
      <c r="T349" s="531"/>
      <c r="U349" s="442"/>
      <c r="V349" s="442"/>
      <c r="W349" s="442"/>
      <c r="X349" s="442"/>
      <c r="Y349" s="442"/>
      <c r="Z349" s="442"/>
      <c r="AA349" s="442"/>
      <c r="AB349" s="442"/>
      <c r="AC349" s="442"/>
      <c r="AD349" s="442"/>
      <c r="AE349" s="442"/>
      <c r="AT349" s="435" t="s">
        <v>143</v>
      </c>
      <c r="AU349" s="435" t="s">
        <v>80</v>
      </c>
    </row>
    <row r="350" spans="1:65" s="532" customFormat="1" x14ac:dyDescent="0.2">
      <c r="B350" s="533"/>
      <c r="D350" s="526" t="s">
        <v>145</v>
      </c>
      <c r="E350" s="534" t="s">
        <v>3</v>
      </c>
      <c r="F350" s="535" t="s">
        <v>501</v>
      </c>
      <c r="H350" s="536">
        <v>20.303999999999998</v>
      </c>
      <c r="I350" s="430"/>
      <c r="L350" s="533"/>
      <c r="M350" s="537"/>
      <c r="N350" s="538"/>
      <c r="O350" s="538"/>
      <c r="P350" s="538"/>
      <c r="Q350" s="538"/>
      <c r="R350" s="538"/>
      <c r="S350" s="538"/>
      <c r="T350" s="539"/>
      <c r="AT350" s="534" t="s">
        <v>145</v>
      </c>
      <c r="AU350" s="534" t="s">
        <v>80</v>
      </c>
      <c r="AV350" s="532" t="s">
        <v>80</v>
      </c>
      <c r="AW350" s="532" t="s">
        <v>33</v>
      </c>
      <c r="AX350" s="532" t="s">
        <v>20</v>
      </c>
      <c r="AY350" s="534" t="s">
        <v>134</v>
      </c>
    </row>
    <row r="351" spans="1:65" s="445" customFormat="1" ht="16.5" customHeight="1" x14ac:dyDescent="0.2">
      <c r="A351" s="442"/>
      <c r="B351" s="443"/>
      <c r="C351" s="514" t="s">
        <v>511</v>
      </c>
      <c r="D351" s="514" t="s">
        <v>136</v>
      </c>
      <c r="E351" s="515" t="s">
        <v>512</v>
      </c>
      <c r="F351" s="516" t="s">
        <v>513</v>
      </c>
      <c r="G351" s="517" t="s">
        <v>199</v>
      </c>
      <c r="H351" s="518">
        <v>2.5999999999999999E-2</v>
      </c>
      <c r="I351" s="401"/>
      <c r="J351" s="519">
        <f>ROUND(I351*H351,2)</f>
        <v>0</v>
      </c>
      <c r="K351" s="516" t="s">
        <v>140</v>
      </c>
      <c r="L351" s="443"/>
      <c r="M351" s="520" t="s">
        <v>3</v>
      </c>
      <c r="N351" s="521" t="s">
        <v>42</v>
      </c>
      <c r="O351" s="522">
        <v>1.5669999999999999</v>
      </c>
      <c r="P351" s="522">
        <f>O351*H351</f>
        <v>4.0741999999999993E-2</v>
      </c>
      <c r="Q351" s="522">
        <v>0</v>
      </c>
      <c r="R351" s="522">
        <f>Q351*H351</f>
        <v>0</v>
      </c>
      <c r="S351" s="522">
        <v>0</v>
      </c>
      <c r="T351" s="523">
        <f>S351*H351</f>
        <v>0</v>
      </c>
      <c r="U351" s="442"/>
      <c r="V351" s="442"/>
      <c r="W351" s="442"/>
      <c r="X351" s="442"/>
      <c r="Y351" s="442"/>
      <c r="Z351" s="442"/>
      <c r="AA351" s="442"/>
      <c r="AB351" s="442"/>
      <c r="AC351" s="442"/>
      <c r="AD351" s="442"/>
      <c r="AE351" s="442"/>
      <c r="AR351" s="524" t="s">
        <v>238</v>
      </c>
      <c r="AT351" s="524" t="s">
        <v>136</v>
      </c>
      <c r="AU351" s="524" t="s">
        <v>80</v>
      </c>
      <c r="AY351" s="435" t="s">
        <v>134</v>
      </c>
      <c r="BE351" s="525">
        <f>IF(N351="základní",J351,0)</f>
        <v>0</v>
      </c>
      <c r="BF351" s="525">
        <f>IF(N351="snížená",J351,0)</f>
        <v>0</v>
      </c>
      <c r="BG351" s="525">
        <f>IF(N351="zákl. přenesená",J351,0)</f>
        <v>0</v>
      </c>
      <c r="BH351" s="525">
        <f>IF(N351="sníž. přenesená",J351,0)</f>
        <v>0</v>
      </c>
      <c r="BI351" s="525">
        <f>IF(N351="nulová",J351,0)</f>
        <v>0</v>
      </c>
      <c r="BJ351" s="435" t="s">
        <v>20</v>
      </c>
      <c r="BK351" s="525">
        <f>ROUND(I351*H351,2)</f>
        <v>0</v>
      </c>
      <c r="BL351" s="435" t="s">
        <v>238</v>
      </c>
      <c r="BM351" s="524" t="s">
        <v>514</v>
      </c>
    </row>
    <row r="352" spans="1:65" s="445" customFormat="1" ht="19.5" x14ac:dyDescent="0.2">
      <c r="A352" s="442"/>
      <c r="B352" s="443"/>
      <c r="C352" s="442"/>
      <c r="D352" s="526" t="s">
        <v>143</v>
      </c>
      <c r="E352" s="442"/>
      <c r="F352" s="527" t="s">
        <v>515</v>
      </c>
      <c r="G352" s="442"/>
      <c r="H352" s="442"/>
      <c r="I352" s="429"/>
      <c r="J352" s="442"/>
      <c r="K352" s="442"/>
      <c r="L352" s="443"/>
      <c r="M352" s="528"/>
      <c r="N352" s="529"/>
      <c r="O352" s="530"/>
      <c r="P352" s="530"/>
      <c r="Q352" s="530"/>
      <c r="R352" s="530"/>
      <c r="S352" s="530"/>
      <c r="T352" s="531"/>
      <c r="U352" s="442"/>
      <c r="V352" s="442"/>
      <c r="W352" s="442"/>
      <c r="X352" s="442"/>
      <c r="Y352" s="442"/>
      <c r="Z352" s="442"/>
      <c r="AA352" s="442"/>
      <c r="AB352" s="442"/>
      <c r="AC352" s="442"/>
      <c r="AD352" s="442"/>
      <c r="AE352" s="442"/>
      <c r="AT352" s="435" t="s">
        <v>143</v>
      </c>
      <c r="AU352" s="435" t="s">
        <v>80</v>
      </c>
    </row>
    <row r="353" spans="1:65" s="501" customFormat="1" ht="22.9" customHeight="1" x14ac:dyDescent="0.2">
      <c r="B353" s="502"/>
      <c r="D353" s="503" t="s">
        <v>70</v>
      </c>
      <c r="E353" s="512" t="s">
        <v>516</v>
      </c>
      <c r="F353" s="512" t="s">
        <v>517</v>
      </c>
      <c r="I353" s="434"/>
      <c r="J353" s="513">
        <f>BK353</f>
        <v>0</v>
      </c>
      <c r="L353" s="502"/>
      <c r="M353" s="506"/>
      <c r="N353" s="507"/>
      <c r="O353" s="507"/>
      <c r="P353" s="508">
        <f>SUM(P354:P375)</f>
        <v>9.2639520000000015</v>
      </c>
      <c r="Q353" s="507"/>
      <c r="R353" s="508">
        <f>SUM(R354:R375)</f>
        <v>0.28616472000000004</v>
      </c>
      <c r="S353" s="507"/>
      <c r="T353" s="509">
        <f>SUM(T354:T375)</f>
        <v>0</v>
      </c>
      <c r="AR353" s="503" t="s">
        <v>80</v>
      </c>
      <c r="AT353" s="510" t="s">
        <v>70</v>
      </c>
      <c r="AU353" s="510" t="s">
        <v>20</v>
      </c>
      <c r="AY353" s="503" t="s">
        <v>134</v>
      </c>
      <c r="BK353" s="511">
        <f>SUM(BK354:BK375)</f>
        <v>0</v>
      </c>
    </row>
    <row r="354" spans="1:65" s="445" customFormat="1" ht="24" x14ac:dyDescent="0.2">
      <c r="A354" s="442"/>
      <c r="B354" s="443"/>
      <c r="C354" s="514" t="s">
        <v>518</v>
      </c>
      <c r="D354" s="514" t="s">
        <v>136</v>
      </c>
      <c r="E354" s="515" t="s">
        <v>519</v>
      </c>
      <c r="F354" s="516" t="s">
        <v>520</v>
      </c>
      <c r="G354" s="517" t="s">
        <v>219</v>
      </c>
      <c r="H354" s="518">
        <v>21.312000000000001</v>
      </c>
      <c r="I354" s="401"/>
      <c r="J354" s="519">
        <f>ROUND(I354*H354,2)</f>
        <v>0</v>
      </c>
      <c r="K354" s="516" t="s">
        <v>140</v>
      </c>
      <c r="L354" s="443"/>
      <c r="M354" s="520" t="s">
        <v>3</v>
      </c>
      <c r="N354" s="521" t="s">
        <v>42</v>
      </c>
      <c r="O354" s="522">
        <v>0.28100000000000003</v>
      </c>
      <c r="P354" s="522">
        <f>O354*H354</f>
        <v>5.9886720000000011</v>
      </c>
      <c r="Q354" s="522">
        <v>6.0600000000000003E-3</v>
      </c>
      <c r="R354" s="522">
        <f>Q354*H354</f>
        <v>0.12915072000000002</v>
      </c>
      <c r="S354" s="522">
        <v>0</v>
      </c>
      <c r="T354" s="523">
        <f>S354*H354</f>
        <v>0</v>
      </c>
      <c r="U354" s="442"/>
      <c r="V354" s="442"/>
      <c r="W354" s="442"/>
      <c r="X354" s="442"/>
      <c r="Y354" s="442"/>
      <c r="Z354" s="442"/>
      <c r="AA354" s="442"/>
      <c r="AB354" s="442"/>
      <c r="AC354" s="442"/>
      <c r="AD354" s="442"/>
      <c r="AE354" s="442"/>
      <c r="AR354" s="524" t="s">
        <v>238</v>
      </c>
      <c r="AT354" s="524" t="s">
        <v>136</v>
      </c>
      <c r="AU354" s="524" t="s">
        <v>80</v>
      </c>
      <c r="AY354" s="435" t="s">
        <v>134</v>
      </c>
      <c r="BE354" s="525">
        <f>IF(N354="základní",J354,0)</f>
        <v>0</v>
      </c>
      <c r="BF354" s="525">
        <f>IF(N354="snížená",J354,0)</f>
        <v>0</v>
      </c>
      <c r="BG354" s="525">
        <f>IF(N354="zákl. přenesená",J354,0)</f>
        <v>0</v>
      </c>
      <c r="BH354" s="525">
        <f>IF(N354="sníž. přenesená",J354,0)</f>
        <v>0</v>
      </c>
      <c r="BI354" s="525">
        <f>IF(N354="nulová",J354,0)</f>
        <v>0</v>
      </c>
      <c r="BJ354" s="435" t="s">
        <v>20</v>
      </c>
      <c r="BK354" s="525">
        <f>ROUND(I354*H354,2)</f>
        <v>0</v>
      </c>
      <c r="BL354" s="435" t="s">
        <v>238</v>
      </c>
      <c r="BM354" s="524" t="s">
        <v>521</v>
      </c>
    </row>
    <row r="355" spans="1:65" s="445" customFormat="1" ht="19.5" x14ac:dyDescent="0.2">
      <c r="A355" s="442"/>
      <c r="B355" s="443"/>
      <c r="C355" s="442"/>
      <c r="D355" s="526" t="s">
        <v>143</v>
      </c>
      <c r="E355" s="442"/>
      <c r="F355" s="527" t="s">
        <v>522</v>
      </c>
      <c r="G355" s="442"/>
      <c r="H355" s="442"/>
      <c r="I355" s="429"/>
      <c r="J355" s="442"/>
      <c r="K355" s="442"/>
      <c r="L355" s="443"/>
      <c r="M355" s="528"/>
      <c r="N355" s="529"/>
      <c r="O355" s="530"/>
      <c r="P355" s="530"/>
      <c r="Q355" s="530"/>
      <c r="R355" s="530"/>
      <c r="S355" s="530"/>
      <c r="T355" s="531"/>
      <c r="U355" s="442"/>
      <c r="V355" s="442"/>
      <c r="W355" s="442"/>
      <c r="X355" s="442"/>
      <c r="Y355" s="442"/>
      <c r="Z355" s="442"/>
      <c r="AA355" s="442"/>
      <c r="AB355" s="442"/>
      <c r="AC355" s="442"/>
      <c r="AD355" s="442"/>
      <c r="AE355" s="442"/>
      <c r="AT355" s="435" t="s">
        <v>143</v>
      </c>
      <c r="AU355" s="435" t="s">
        <v>80</v>
      </c>
    </row>
    <row r="356" spans="1:65" s="540" customFormat="1" x14ac:dyDescent="0.2">
      <c r="B356" s="541"/>
      <c r="D356" s="526" t="s">
        <v>145</v>
      </c>
      <c r="E356" s="542" t="s">
        <v>3</v>
      </c>
      <c r="F356" s="543" t="s">
        <v>490</v>
      </c>
      <c r="H356" s="542" t="s">
        <v>3</v>
      </c>
      <c r="I356" s="431"/>
      <c r="L356" s="541"/>
      <c r="M356" s="544"/>
      <c r="N356" s="545"/>
      <c r="O356" s="545"/>
      <c r="P356" s="545"/>
      <c r="Q356" s="545"/>
      <c r="R356" s="545"/>
      <c r="S356" s="545"/>
      <c r="T356" s="546"/>
      <c r="AT356" s="542" t="s">
        <v>145</v>
      </c>
      <c r="AU356" s="542" t="s">
        <v>80</v>
      </c>
      <c r="AV356" s="540" t="s">
        <v>20</v>
      </c>
      <c r="AW356" s="540" t="s">
        <v>33</v>
      </c>
      <c r="AX356" s="540" t="s">
        <v>71</v>
      </c>
      <c r="AY356" s="542" t="s">
        <v>134</v>
      </c>
    </row>
    <row r="357" spans="1:65" s="532" customFormat="1" x14ac:dyDescent="0.2">
      <c r="B357" s="533"/>
      <c r="D357" s="526" t="s">
        <v>145</v>
      </c>
      <c r="E357" s="534" t="s">
        <v>3</v>
      </c>
      <c r="F357" s="535" t="s">
        <v>491</v>
      </c>
      <c r="H357" s="536">
        <v>21.312000000000001</v>
      </c>
      <c r="I357" s="430"/>
      <c r="L357" s="533"/>
      <c r="M357" s="537"/>
      <c r="N357" s="538"/>
      <c r="O357" s="538"/>
      <c r="P357" s="538"/>
      <c r="Q357" s="538"/>
      <c r="R357" s="538"/>
      <c r="S357" s="538"/>
      <c r="T357" s="539"/>
      <c r="AT357" s="534" t="s">
        <v>145</v>
      </c>
      <c r="AU357" s="534" t="s">
        <v>80</v>
      </c>
      <c r="AV357" s="532" t="s">
        <v>80</v>
      </c>
      <c r="AW357" s="532" t="s">
        <v>33</v>
      </c>
      <c r="AX357" s="532" t="s">
        <v>20</v>
      </c>
      <c r="AY357" s="534" t="s">
        <v>134</v>
      </c>
    </row>
    <row r="358" spans="1:65" s="445" customFormat="1" ht="16.5" customHeight="1" x14ac:dyDescent="0.2">
      <c r="A358" s="442"/>
      <c r="B358" s="443"/>
      <c r="C358" s="563" t="s">
        <v>297</v>
      </c>
      <c r="D358" s="563" t="s">
        <v>292</v>
      </c>
      <c r="E358" s="564" t="s">
        <v>523</v>
      </c>
      <c r="F358" s="565" t="s">
        <v>524</v>
      </c>
      <c r="G358" s="566" t="s">
        <v>219</v>
      </c>
      <c r="H358" s="567">
        <v>21.738</v>
      </c>
      <c r="I358" s="402"/>
      <c r="J358" s="568">
        <f>ROUND(I358*H358,2)</f>
        <v>0</v>
      </c>
      <c r="K358" s="565" t="s">
        <v>140</v>
      </c>
      <c r="L358" s="569"/>
      <c r="M358" s="570" t="s">
        <v>3</v>
      </c>
      <c r="N358" s="571" t="s">
        <v>42</v>
      </c>
      <c r="O358" s="522">
        <v>0</v>
      </c>
      <c r="P358" s="522">
        <f>O358*H358</f>
        <v>0</v>
      </c>
      <c r="Q358" s="522">
        <v>3.0000000000000001E-3</v>
      </c>
      <c r="R358" s="522">
        <f>Q358*H358</f>
        <v>6.5213999999999994E-2</v>
      </c>
      <c r="S358" s="522">
        <v>0</v>
      </c>
      <c r="T358" s="523">
        <f>S358*H358</f>
        <v>0</v>
      </c>
      <c r="U358" s="442"/>
      <c r="V358" s="442"/>
      <c r="W358" s="442"/>
      <c r="X358" s="442"/>
      <c r="Y358" s="442"/>
      <c r="Z358" s="442"/>
      <c r="AA358" s="442"/>
      <c r="AB358" s="442"/>
      <c r="AC358" s="442"/>
      <c r="AD358" s="442"/>
      <c r="AE358" s="442"/>
      <c r="AR358" s="524" t="s">
        <v>335</v>
      </c>
      <c r="AT358" s="524" t="s">
        <v>292</v>
      </c>
      <c r="AU358" s="524" t="s">
        <v>80</v>
      </c>
      <c r="AY358" s="435" t="s">
        <v>134</v>
      </c>
      <c r="BE358" s="525">
        <f>IF(N358="základní",J358,0)</f>
        <v>0</v>
      </c>
      <c r="BF358" s="525">
        <f>IF(N358="snížená",J358,0)</f>
        <v>0</v>
      </c>
      <c r="BG358" s="525">
        <f>IF(N358="zákl. přenesená",J358,0)</f>
        <v>0</v>
      </c>
      <c r="BH358" s="525">
        <f>IF(N358="sníž. přenesená",J358,0)</f>
        <v>0</v>
      </c>
      <c r="BI358" s="525">
        <f>IF(N358="nulová",J358,0)</f>
        <v>0</v>
      </c>
      <c r="BJ358" s="435" t="s">
        <v>20</v>
      </c>
      <c r="BK358" s="525">
        <f>ROUND(I358*H358,2)</f>
        <v>0</v>
      </c>
      <c r="BL358" s="435" t="s">
        <v>238</v>
      </c>
      <c r="BM358" s="524" t="s">
        <v>525</v>
      </c>
    </row>
    <row r="359" spans="1:65" s="445" customFormat="1" x14ac:dyDescent="0.2">
      <c r="A359" s="442"/>
      <c r="B359" s="443"/>
      <c r="C359" s="442"/>
      <c r="D359" s="526" t="s">
        <v>143</v>
      </c>
      <c r="E359" s="442"/>
      <c r="F359" s="527" t="s">
        <v>524</v>
      </c>
      <c r="G359" s="442"/>
      <c r="H359" s="442"/>
      <c r="I359" s="429"/>
      <c r="J359" s="442"/>
      <c r="K359" s="442"/>
      <c r="L359" s="443"/>
      <c r="M359" s="528"/>
      <c r="N359" s="529"/>
      <c r="O359" s="530"/>
      <c r="P359" s="530"/>
      <c r="Q359" s="530"/>
      <c r="R359" s="530"/>
      <c r="S359" s="530"/>
      <c r="T359" s="531"/>
      <c r="U359" s="442"/>
      <c r="V359" s="442"/>
      <c r="W359" s="442"/>
      <c r="X359" s="442"/>
      <c r="Y359" s="442"/>
      <c r="Z359" s="442"/>
      <c r="AA359" s="442"/>
      <c r="AB359" s="442"/>
      <c r="AC359" s="442"/>
      <c r="AD359" s="442"/>
      <c r="AE359" s="442"/>
      <c r="AT359" s="435" t="s">
        <v>143</v>
      </c>
      <c r="AU359" s="435" t="s">
        <v>80</v>
      </c>
    </row>
    <row r="360" spans="1:65" s="532" customFormat="1" x14ac:dyDescent="0.2">
      <c r="B360" s="533"/>
      <c r="D360" s="526" t="s">
        <v>145</v>
      </c>
      <c r="E360" s="534" t="s">
        <v>3</v>
      </c>
      <c r="F360" s="535" t="s">
        <v>526</v>
      </c>
      <c r="H360" s="536">
        <v>21.738</v>
      </c>
      <c r="I360" s="430"/>
      <c r="L360" s="533"/>
      <c r="M360" s="537"/>
      <c r="N360" s="538"/>
      <c r="O360" s="538"/>
      <c r="P360" s="538"/>
      <c r="Q360" s="538"/>
      <c r="R360" s="538"/>
      <c r="S360" s="538"/>
      <c r="T360" s="539"/>
      <c r="AT360" s="534" t="s">
        <v>145</v>
      </c>
      <c r="AU360" s="534" t="s">
        <v>80</v>
      </c>
      <c r="AV360" s="532" t="s">
        <v>80</v>
      </c>
      <c r="AW360" s="532" t="s">
        <v>33</v>
      </c>
      <c r="AX360" s="532" t="s">
        <v>20</v>
      </c>
      <c r="AY360" s="534" t="s">
        <v>134</v>
      </c>
    </row>
    <row r="361" spans="1:65" s="445" customFormat="1" ht="16.5" customHeight="1" x14ac:dyDescent="0.2">
      <c r="A361" s="442"/>
      <c r="B361" s="443"/>
      <c r="C361" s="514" t="s">
        <v>367</v>
      </c>
      <c r="D361" s="514" t="s">
        <v>136</v>
      </c>
      <c r="E361" s="515" t="s">
        <v>527</v>
      </c>
      <c r="F361" s="516" t="s">
        <v>528</v>
      </c>
      <c r="G361" s="517" t="s">
        <v>219</v>
      </c>
      <c r="H361" s="518">
        <v>21.853000000000002</v>
      </c>
      <c r="I361" s="401"/>
      <c r="J361" s="519">
        <f>ROUND(I361*H361,2)</f>
        <v>0</v>
      </c>
      <c r="K361" s="516" t="s">
        <v>140</v>
      </c>
      <c r="L361" s="443"/>
      <c r="M361" s="520" t="s">
        <v>3</v>
      </c>
      <c r="N361" s="521" t="s">
        <v>42</v>
      </c>
      <c r="O361" s="522">
        <v>0.06</v>
      </c>
      <c r="P361" s="522">
        <f>O361*H361</f>
        <v>1.31118</v>
      </c>
      <c r="Q361" s="522">
        <v>0</v>
      </c>
      <c r="R361" s="522">
        <f>Q361*H361</f>
        <v>0</v>
      </c>
      <c r="S361" s="522">
        <v>0</v>
      </c>
      <c r="T361" s="523">
        <f>S361*H361</f>
        <v>0</v>
      </c>
      <c r="U361" s="442"/>
      <c r="V361" s="442"/>
      <c r="W361" s="442"/>
      <c r="X361" s="442"/>
      <c r="Y361" s="442"/>
      <c r="Z361" s="442"/>
      <c r="AA361" s="442"/>
      <c r="AB361" s="442"/>
      <c r="AC361" s="442"/>
      <c r="AD361" s="442"/>
      <c r="AE361" s="442"/>
      <c r="AR361" s="524" t="s">
        <v>238</v>
      </c>
      <c r="AT361" s="524" t="s">
        <v>136</v>
      </c>
      <c r="AU361" s="524" t="s">
        <v>80</v>
      </c>
      <c r="AY361" s="435" t="s">
        <v>134</v>
      </c>
      <c r="BE361" s="525">
        <f>IF(N361="základní",J361,0)</f>
        <v>0</v>
      </c>
      <c r="BF361" s="525">
        <f>IF(N361="snížená",J361,0)</f>
        <v>0</v>
      </c>
      <c r="BG361" s="525">
        <f>IF(N361="zákl. přenesená",J361,0)</f>
        <v>0</v>
      </c>
      <c r="BH361" s="525">
        <f>IF(N361="sníž. přenesená",J361,0)</f>
        <v>0</v>
      </c>
      <c r="BI361" s="525">
        <f>IF(N361="nulová",J361,0)</f>
        <v>0</v>
      </c>
      <c r="BJ361" s="435" t="s">
        <v>20</v>
      </c>
      <c r="BK361" s="525">
        <f>ROUND(I361*H361,2)</f>
        <v>0</v>
      </c>
      <c r="BL361" s="435" t="s">
        <v>238</v>
      </c>
      <c r="BM361" s="524" t="s">
        <v>529</v>
      </c>
    </row>
    <row r="362" spans="1:65" s="445" customFormat="1" x14ac:dyDescent="0.2">
      <c r="A362" s="442"/>
      <c r="B362" s="443"/>
      <c r="C362" s="442"/>
      <c r="D362" s="526" t="s">
        <v>143</v>
      </c>
      <c r="E362" s="442"/>
      <c r="F362" s="527" t="s">
        <v>530</v>
      </c>
      <c r="G362" s="442"/>
      <c r="H362" s="442"/>
      <c r="I362" s="429"/>
      <c r="J362" s="442"/>
      <c r="K362" s="442"/>
      <c r="L362" s="443"/>
      <c r="M362" s="528"/>
      <c r="N362" s="529"/>
      <c r="O362" s="530"/>
      <c r="P362" s="530"/>
      <c r="Q362" s="530"/>
      <c r="R362" s="530"/>
      <c r="S362" s="530"/>
      <c r="T362" s="531"/>
      <c r="U362" s="442"/>
      <c r="V362" s="442"/>
      <c r="W362" s="442"/>
      <c r="X362" s="442"/>
      <c r="Y362" s="442"/>
      <c r="Z362" s="442"/>
      <c r="AA362" s="442"/>
      <c r="AB362" s="442"/>
      <c r="AC362" s="442"/>
      <c r="AD362" s="442"/>
      <c r="AE362" s="442"/>
      <c r="AT362" s="435" t="s">
        <v>143</v>
      </c>
      <c r="AU362" s="435" t="s">
        <v>80</v>
      </c>
    </row>
    <row r="363" spans="1:65" s="540" customFormat="1" x14ac:dyDescent="0.2">
      <c r="B363" s="541"/>
      <c r="D363" s="526" t="s">
        <v>145</v>
      </c>
      <c r="E363" s="542" t="s">
        <v>3</v>
      </c>
      <c r="F363" s="543" t="s">
        <v>483</v>
      </c>
      <c r="H363" s="542" t="s">
        <v>3</v>
      </c>
      <c r="I363" s="431"/>
      <c r="L363" s="541"/>
      <c r="M363" s="544"/>
      <c r="N363" s="545"/>
      <c r="O363" s="545"/>
      <c r="P363" s="545"/>
      <c r="Q363" s="545"/>
      <c r="R363" s="545"/>
      <c r="S363" s="545"/>
      <c r="T363" s="546"/>
      <c r="AT363" s="542" t="s">
        <v>145</v>
      </c>
      <c r="AU363" s="542" t="s">
        <v>80</v>
      </c>
      <c r="AV363" s="540" t="s">
        <v>20</v>
      </c>
      <c r="AW363" s="540" t="s">
        <v>33</v>
      </c>
      <c r="AX363" s="540" t="s">
        <v>71</v>
      </c>
      <c r="AY363" s="542" t="s">
        <v>134</v>
      </c>
    </row>
    <row r="364" spans="1:65" s="532" customFormat="1" x14ac:dyDescent="0.2">
      <c r="B364" s="533"/>
      <c r="D364" s="526" t="s">
        <v>145</v>
      </c>
      <c r="E364" s="534" t="s">
        <v>3</v>
      </c>
      <c r="F364" s="535" t="s">
        <v>484</v>
      </c>
      <c r="H364" s="536">
        <v>21.853000000000002</v>
      </c>
      <c r="I364" s="430"/>
      <c r="L364" s="533"/>
      <c r="M364" s="537"/>
      <c r="N364" s="538"/>
      <c r="O364" s="538"/>
      <c r="P364" s="538"/>
      <c r="Q364" s="538"/>
      <c r="R364" s="538"/>
      <c r="S364" s="538"/>
      <c r="T364" s="539"/>
      <c r="AT364" s="534" t="s">
        <v>145</v>
      </c>
      <c r="AU364" s="534" t="s">
        <v>80</v>
      </c>
      <c r="AV364" s="532" t="s">
        <v>80</v>
      </c>
      <c r="AW364" s="532" t="s">
        <v>33</v>
      </c>
      <c r="AX364" s="532" t="s">
        <v>20</v>
      </c>
      <c r="AY364" s="534" t="s">
        <v>134</v>
      </c>
    </row>
    <row r="365" spans="1:65" s="445" customFormat="1" ht="16.5" customHeight="1" x14ac:dyDescent="0.2">
      <c r="A365" s="442"/>
      <c r="B365" s="443"/>
      <c r="C365" s="563" t="s">
        <v>531</v>
      </c>
      <c r="D365" s="563" t="s">
        <v>292</v>
      </c>
      <c r="E365" s="564" t="s">
        <v>523</v>
      </c>
      <c r="F365" s="565" t="s">
        <v>524</v>
      </c>
      <c r="G365" s="566" t="s">
        <v>219</v>
      </c>
      <c r="H365" s="567">
        <v>22.29</v>
      </c>
      <c r="I365" s="402"/>
      <c r="J365" s="568">
        <f>ROUND(I365*H365,2)</f>
        <v>0</v>
      </c>
      <c r="K365" s="565" t="s">
        <v>140</v>
      </c>
      <c r="L365" s="569"/>
      <c r="M365" s="570" t="s">
        <v>3</v>
      </c>
      <c r="N365" s="571" t="s">
        <v>42</v>
      </c>
      <c r="O365" s="522">
        <v>0</v>
      </c>
      <c r="P365" s="522">
        <f>O365*H365</f>
        <v>0</v>
      </c>
      <c r="Q365" s="522">
        <v>3.0000000000000001E-3</v>
      </c>
      <c r="R365" s="522">
        <f>Q365*H365</f>
        <v>6.6869999999999999E-2</v>
      </c>
      <c r="S365" s="522">
        <v>0</v>
      </c>
      <c r="T365" s="523">
        <f>S365*H365</f>
        <v>0</v>
      </c>
      <c r="U365" s="442"/>
      <c r="V365" s="442"/>
      <c r="W365" s="442"/>
      <c r="X365" s="442"/>
      <c r="Y365" s="442"/>
      <c r="Z365" s="442"/>
      <c r="AA365" s="442"/>
      <c r="AB365" s="442"/>
      <c r="AC365" s="442"/>
      <c r="AD365" s="442"/>
      <c r="AE365" s="442"/>
      <c r="AR365" s="524" t="s">
        <v>335</v>
      </c>
      <c r="AT365" s="524" t="s">
        <v>292</v>
      </c>
      <c r="AU365" s="524" t="s">
        <v>80</v>
      </c>
      <c r="AY365" s="435" t="s">
        <v>134</v>
      </c>
      <c r="BE365" s="525">
        <f>IF(N365="základní",J365,0)</f>
        <v>0</v>
      </c>
      <c r="BF365" s="525">
        <f>IF(N365="snížená",J365,0)</f>
        <v>0</v>
      </c>
      <c r="BG365" s="525">
        <f>IF(N365="zákl. přenesená",J365,0)</f>
        <v>0</v>
      </c>
      <c r="BH365" s="525">
        <f>IF(N365="sníž. přenesená",J365,0)</f>
        <v>0</v>
      </c>
      <c r="BI365" s="525">
        <f>IF(N365="nulová",J365,0)</f>
        <v>0</v>
      </c>
      <c r="BJ365" s="435" t="s">
        <v>20</v>
      </c>
      <c r="BK365" s="525">
        <f>ROUND(I365*H365,2)</f>
        <v>0</v>
      </c>
      <c r="BL365" s="435" t="s">
        <v>238</v>
      </c>
      <c r="BM365" s="524" t="s">
        <v>532</v>
      </c>
    </row>
    <row r="366" spans="1:65" s="445" customFormat="1" x14ac:dyDescent="0.2">
      <c r="A366" s="442"/>
      <c r="B366" s="443"/>
      <c r="C366" s="442"/>
      <c r="D366" s="526" t="s">
        <v>143</v>
      </c>
      <c r="E366" s="442"/>
      <c r="F366" s="527" t="s">
        <v>524</v>
      </c>
      <c r="G366" s="442"/>
      <c r="H366" s="442"/>
      <c r="I366" s="429"/>
      <c r="J366" s="442"/>
      <c r="K366" s="442"/>
      <c r="L366" s="443"/>
      <c r="M366" s="528"/>
      <c r="N366" s="529"/>
      <c r="O366" s="530"/>
      <c r="P366" s="530"/>
      <c r="Q366" s="530"/>
      <c r="R366" s="530"/>
      <c r="S366" s="530"/>
      <c r="T366" s="531"/>
      <c r="U366" s="442"/>
      <c r="V366" s="442"/>
      <c r="W366" s="442"/>
      <c r="X366" s="442"/>
      <c r="Y366" s="442"/>
      <c r="Z366" s="442"/>
      <c r="AA366" s="442"/>
      <c r="AB366" s="442"/>
      <c r="AC366" s="442"/>
      <c r="AD366" s="442"/>
      <c r="AE366" s="442"/>
      <c r="AT366" s="435" t="s">
        <v>143</v>
      </c>
      <c r="AU366" s="435" t="s">
        <v>80</v>
      </c>
    </row>
    <row r="367" spans="1:65" s="532" customFormat="1" x14ac:dyDescent="0.2">
      <c r="B367" s="533"/>
      <c r="D367" s="526" t="s">
        <v>145</v>
      </c>
      <c r="E367" s="534" t="s">
        <v>3</v>
      </c>
      <c r="F367" s="535" t="s">
        <v>533</v>
      </c>
      <c r="H367" s="536">
        <v>22.29</v>
      </c>
      <c r="I367" s="430"/>
      <c r="L367" s="533"/>
      <c r="M367" s="537"/>
      <c r="N367" s="538"/>
      <c r="O367" s="538"/>
      <c r="P367" s="538"/>
      <c r="Q367" s="538"/>
      <c r="R367" s="538"/>
      <c r="S367" s="538"/>
      <c r="T367" s="539"/>
      <c r="AT367" s="534" t="s">
        <v>145</v>
      </c>
      <c r="AU367" s="534" t="s">
        <v>80</v>
      </c>
      <c r="AV367" s="532" t="s">
        <v>80</v>
      </c>
      <c r="AW367" s="532" t="s">
        <v>33</v>
      </c>
      <c r="AX367" s="532" t="s">
        <v>20</v>
      </c>
      <c r="AY367" s="534" t="s">
        <v>134</v>
      </c>
    </row>
    <row r="368" spans="1:65" s="445" customFormat="1" ht="16.5" customHeight="1" x14ac:dyDescent="0.2">
      <c r="A368" s="442"/>
      <c r="B368" s="443"/>
      <c r="C368" s="514" t="s">
        <v>534</v>
      </c>
      <c r="D368" s="514" t="s">
        <v>136</v>
      </c>
      <c r="E368" s="515" t="s">
        <v>535</v>
      </c>
      <c r="F368" s="516" t="s">
        <v>536</v>
      </c>
      <c r="G368" s="517" t="s">
        <v>219</v>
      </c>
      <c r="H368" s="518">
        <v>16.294</v>
      </c>
      <c r="I368" s="401"/>
      <c r="J368" s="519">
        <f>ROUND(I368*H368,2)</f>
        <v>0</v>
      </c>
      <c r="K368" s="516" t="s">
        <v>140</v>
      </c>
      <c r="L368" s="443"/>
      <c r="M368" s="520" t="s">
        <v>3</v>
      </c>
      <c r="N368" s="521" t="s">
        <v>42</v>
      </c>
      <c r="O368" s="522">
        <v>0.09</v>
      </c>
      <c r="P368" s="522">
        <f>O368*H368</f>
        <v>1.4664600000000001</v>
      </c>
      <c r="Q368" s="522">
        <v>0</v>
      </c>
      <c r="R368" s="522">
        <f>Q368*H368</f>
        <v>0</v>
      </c>
      <c r="S368" s="522">
        <v>0</v>
      </c>
      <c r="T368" s="523">
        <f>S368*H368</f>
        <v>0</v>
      </c>
      <c r="U368" s="442"/>
      <c r="V368" s="442"/>
      <c r="W368" s="442"/>
      <c r="X368" s="442"/>
      <c r="Y368" s="442"/>
      <c r="Z368" s="442"/>
      <c r="AA368" s="442"/>
      <c r="AB368" s="442"/>
      <c r="AC368" s="442"/>
      <c r="AD368" s="442"/>
      <c r="AE368" s="442"/>
      <c r="AR368" s="524" t="s">
        <v>238</v>
      </c>
      <c r="AT368" s="524" t="s">
        <v>136</v>
      </c>
      <c r="AU368" s="524" t="s">
        <v>80</v>
      </c>
      <c r="AY368" s="435" t="s">
        <v>134</v>
      </c>
      <c r="BE368" s="525">
        <f>IF(N368="základní",J368,0)</f>
        <v>0</v>
      </c>
      <c r="BF368" s="525">
        <f>IF(N368="snížená",J368,0)</f>
        <v>0</v>
      </c>
      <c r="BG368" s="525">
        <f>IF(N368="zákl. přenesená",J368,0)</f>
        <v>0</v>
      </c>
      <c r="BH368" s="525">
        <f>IF(N368="sníž. přenesená",J368,0)</f>
        <v>0</v>
      </c>
      <c r="BI368" s="525">
        <f>IF(N368="nulová",J368,0)</f>
        <v>0</v>
      </c>
      <c r="BJ368" s="435" t="s">
        <v>20</v>
      </c>
      <c r="BK368" s="525">
        <f>ROUND(I368*H368,2)</f>
        <v>0</v>
      </c>
      <c r="BL368" s="435" t="s">
        <v>238</v>
      </c>
      <c r="BM368" s="524" t="s">
        <v>537</v>
      </c>
    </row>
    <row r="369" spans="1:65" s="445" customFormat="1" ht="19.5" x14ac:dyDescent="0.2">
      <c r="A369" s="442"/>
      <c r="B369" s="443"/>
      <c r="C369" s="442"/>
      <c r="D369" s="526" t="s">
        <v>143</v>
      </c>
      <c r="E369" s="442"/>
      <c r="F369" s="527" t="s">
        <v>538</v>
      </c>
      <c r="G369" s="442"/>
      <c r="H369" s="442"/>
      <c r="I369" s="429"/>
      <c r="J369" s="442"/>
      <c r="K369" s="442"/>
      <c r="L369" s="443"/>
      <c r="M369" s="528"/>
      <c r="N369" s="529"/>
      <c r="O369" s="530"/>
      <c r="P369" s="530"/>
      <c r="Q369" s="530"/>
      <c r="R369" s="530"/>
      <c r="S369" s="530"/>
      <c r="T369" s="531"/>
      <c r="U369" s="442"/>
      <c r="V369" s="442"/>
      <c r="W369" s="442"/>
      <c r="X369" s="442"/>
      <c r="Y369" s="442"/>
      <c r="Z369" s="442"/>
      <c r="AA369" s="442"/>
      <c r="AB369" s="442"/>
      <c r="AC369" s="442"/>
      <c r="AD369" s="442"/>
      <c r="AE369" s="442"/>
      <c r="AT369" s="435" t="s">
        <v>143</v>
      </c>
      <c r="AU369" s="435" t="s">
        <v>80</v>
      </c>
    </row>
    <row r="370" spans="1:65" s="532" customFormat="1" x14ac:dyDescent="0.2">
      <c r="B370" s="533"/>
      <c r="D370" s="526" t="s">
        <v>145</v>
      </c>
      <c r="E370" s="534" t="s">
        <v>3</v>
      </c>
      <c r="F370" s="535" t="s">
        <v>539</v>
      </c>
      <c r="H370" s="536">
        <v>16.294</v>
      </c>
      <c r="I370" s="430"/>
      <c r="L370" s="533"/>
      <c r="M370" s="537"/>
      <c r="N370" s="538"/>
      <c r="O370" s="538"/>
      <c r="P370" s="538"/>
      <c r="Q370" s="538"/>
      <c r="R370" s="538"/>
      <c r="S370" s="538"/>
      <c r="T370" s="539"/>
      <c r="AT370" s="534" t="s">
        <v>145</v>
      </c>
      <c r="AU370" s="534" t="s">
        <v>80</v>
      </c>
      <c r="AV370" s="532" t="s">
        <v>80</v>
      </c>
      <c r="AW370" s="532" t="s">
        <v>33</v>
      </c>
      <c r="AX370" s="532" t="s">
        <v>20</v>
      </c>
      <c r="AY370" s="534" t="s">
        <v>134</v>
      </c>
    </row>
    <row r="371" spans="1:65" s="445" customFormat="1" ht="16.5" customHeight="1" x14ac:dyDescent="0.2">
      <c r="A371" s="442"/>
      <c r="B371" s="443"/>
      <c r="C371" s="563" t="s">
        <v>540</v>
      </c>
      <c r="D371" s="563" t="s">
        <v>292</v>
      </c>
      <c r="E371" s="564" t="s">
        <v>541</v>
      </c>
      <c r="F371" s="565" t="s">
        <v>542</v>
      </c>
      <c r="G371" s="566" t="s">
        <v>219</v>
      </c>
      <c r="H371" s="567">
        <v>16.62</v>
      </c>
      <c r="I371" s="402"/>
      <c r="J371" s="568">
        <f>ROUND(I371*H371,2)</f>
        <v>0</v>
      </c>
      <c r="K371" s="565" t="s">
        <v>140</v>
      </c>
      <c r="L371" s="569"/>
      <c r="M371" s="570" t="s">
        <v>3</v>
      </c>
      <c r="N371" s="571" t="s">
        <v>42</v>
      </c>
      <c r="O371" s="522">
        <v>0</v>
      </c>
      <c r="P371" s="522">
        <f>O371*H371</f>
        <v>0</v>
      </c>
      <c r="Q371" s="522">
        <v>1.5E-3</v>
      </c>
      <c r="R371" s="522">
        <f>Q371*H371</f>
        <v>2.4930000000000001E-2</v>
      </c>
      <c r="S371" s="522">
        <v>0</v>
      </c>
      <c r="T371" s="523">
        <f>S371*H371</f>
        <v>0</v>
      </c>
      <c r="U371" s="442"/>
      <c r="V371" s="442"/>
      <c r="W371" s="442"/>
      <c r="X371" s="442"/>
      <c r="Y371" s="442"/>
      <c r="Z371" s="442"/>
      <c r="AA371" s="442"/>
      <c r="AB371" s="442"/>
      <c r="AC371" s="442"/>
      <c r="AD371" s="442"/>
      <c r="AE371" s="442"/>
      <c r="AR371" s="524" t="s">
        <v>335</v>
      </c>
      <c r="AT371" s="524" t="s">
        <v>292</v>
      </c>
      <c r="AU371" s="524" t="s">
        <v>80</v>
      </c>
      <c r="AY371" s="435" t="s">
        <v>134</v>
      </c>
      <c r="BE371" s="525">
        <f>IF(N371="základní",J371,0)</f>
        <v>0</v>
      </c>
      <c r="BF371" s="525">
        <f>IF(N371="snížená",J371,0)</f>
        <v>0</v>
      </c>
      <c r="BG371" s="525">
        <f>IF(N371="zákl. přenesená",J371,0)</f>
        <v>0</v>
      </c>
      <c r="BH371" s="525">
        <f>IF(N371="sníž. přenesená",J371,0)</f>
        <v>0</v>
      </c>
      <c r="BI371" s="525">
        <f>IF(N371="nulová",J371,0)</f>
        <v>0</v>
      </c>
      <c r="BJ371" s="435" t="s">
        <v>20</v>
      </c>
      <c r="BK371" s="525">
        <f>ROUND(I371*H371,2)</f>
        <v>0</v>
      </c>
      <c r="BL371" s="435" t="s">
        <v>238</v>
      </c>
      <c r="BM371" s="524" t="s">
        <v>543</v>
      </c>
    </row>
    <row r="372" spans="1:65" s="445" customFormat="1" x14ac:dyDescent="0.2">
      <c r="A372" s="442"/>
      <c r="B372" s="443"/>
      <c r="C372" s="442"/>
      <c r="D372" s="526" t="s">
        <v>143</v>
      </c>
      <c r="E372" s="442"/>
      <c r="F372" s="527" t="s">
        <v>542</v>
      </c>
      <c r="G372" s="442"/>
      <c r="H372" s="442"/>
      <c r="I372" s="429"/>
      <c r="J372" s="442"/>
      <c r="K372" s="442"/>
      <c r="L372" s="443"/>
      <c r="M372" s="528"/>
      <c r="N372" s="529"/>
      <c r="O372" s="530"/>
      <c r="P372" s="530"/>
      <c r="Q372" s="530"/>
      <c r="R372" s="530"/>
      <c r="S372" s="530"/>
      <c r="T372" s="531"/>
      <c r="U372" s="442"/>
      <c r="V372" s="442"/>
      <c r="W372" s="442"/>
      <c r="X372" s="442"/>
      <c r="Y372" s="442"/>
      <c r="Z372" s="442"/>
      <c r="AA372" s="442"/>
      <c r="AB372" s="442"/>
      <c r="AC372" s="442"/>
      <c r="AD372" s="442"/>
      <c r="AE372" s="442"/>
      <c r="AT372" s="435" t="s">
        <v>143</v>
      </c>
      <c r="AU372" s="435" t="s">
        <v>80</v>
      </c>
    </row>
    <row r="373" spans="1:65" s="532" customFormat="1" x14ac:dyDescent="0.2">
      <c r="B373" s="533"/>
      <c r="D373" s="526" t="s">
        <v>145</v>
      </c>
      <c r="E373" s="534" t="s">
        <v>3</v>
      </c>
      <c r="F373" s="535" t="s">
        <v>544</v>
      </c>
      <c r="H373" s="536">
        <v>16.62</v>
      </c>
      <c r="I373" s="430"/>
      <c r="L373" s="533"/>
      <c r="M373" s="537"/>
      <c r="N373" s="538"/>
      <c r="O373" s="538"/>
      <c r="P373" s="538"/>
      <c r="Q373" s="538"/>
      <c r="R373" s="538"/>
      <c r="S373" s="538"/>
      <c r="T373" s="539"/>
      <c r="AT373" s="534" t="s">
        <v>145</v>
      </c>
      <c r="AU373" s="534" t="s">
        <v>80</v>
      </c>
      <c r="AV373" s="532" t="s">
        <v>80</v>
      </c>
      <c r="AW373" s="532" t="s">
        <v>33</v>
      </c>
      <c r="AX373" s="532" t="s">
        <v>20</v>
      </c>
      <c r="AY373" s="534" t="s">
        <v>134</v>
      </c>
    </row>
    <row r="374" spans="1:65" s="445" customFormat="1" ht="16.5" customHeight="1" x14ac:dyDescent="0.2">
      <c r="A374" s="442"/>
      <c r="B374" s="443"/>
      <c r="C374" s="514" t="s">
        <v>545</v>
      </c>
      <c r="D374" s="514" t="s">
        <v>136</v>
      </c>
      <c r="E374" s="515" t="s">
        <v>546</v>
      </c>
      <c r="F374" s="516" t="s">
        <v>547</v>
      </c>
      <c r="G374" s="517" t="s">
        <v>199</v>
      </c>
      <c r="H374" s="518">
        <v>0.28599999999999998</v>
      </c>
      <c r="I374" s="401"/>
      <c r="J374" s="519">
        <f>ROUND(I374*H374,2)</f>
        <v>0</v>
      </c>
      <c r="K374" s="516" t="s">
        <v>140</v>
      </c>
      <c r="L374" s="443"/>
      <c r="M374" s="520" t="s">
        <v>3</v>
      </c>
      <c r="N374" s="521" t="s">
        <v>42</v>
      </c>
      <c r="O374" s="522">
        <v>1.74</v>
      </c>
      <c r="P374" s="522">
        <f>O374*H374</f>
        <v>0.49763999999999997</v>
      </c>
      <c r="Q374" s="522">
        <v>0</v>
      </c>
      <c r="R374" s="522">
        <f>Q374*H374</f>
        <v>0</v>
      </c>
      <c r="S374" s="522">
        <v>0</v>
      </c>
      <c r="T374" s="523">
        <f>S374*H374</f>
        <v>0</v>
      </c>
      <c r="U374" s="442"/>
      <c r="V374" s="442"/>
      <c r="W374" s="442"/>
      <c r="X374" s="442"/>
      <c r="Y374" s="442"/>
      <c r="Z374" s="442"/>
      <c r="AA374" s="442"/>
      <c r="AB374" s="442"/>
      <c r="AC374" s="442"/>
      <c r="AD374" s="442"/>
      <c r="AE374" s="442"/>
      <c r="AR374" s="524" t="s">
        <v>238</v>
      </c>
      <c r="AT374" s="524" t="s">
        <v>136</v>
      </c>
      <c r="AU374" s="524" t="s">
        <v>80</v>
      </c>
      <c r="AY374" s="435" t="s">
        <v>134</v>
      </c>
      <c r="BE374" s="525">
        <f>IF(N374="základní",J374,0)</f>
        <v>0</v>
      </c>
      <c r="BF374" s="525">
        <f>IF(N374="snížená",J374,0)</f>
        <v>0</v>
      </c>
      <c r="BG374" s="525">
        <f>IF(N374="zákl. přenesená",J374,0)</f>
        <v>0</v>
      </c>
      <c r="BH374" s="525">
        <f>IF(N374="sníž. přenesená",J374,0)</f>
        <v>0</v>
      </c>
      <c r="BI374" s="525">
        <f>IF(N374="nulová",J374,0)</f>
        <v>0</v>
      </c>
      <c r="BJ374" s="435" t="s">
        <v>20</v>
      </c>
      <c r="BK374" s="525">
        <f>ROUND(I374*H374,2)</f>
        <v>0</v>
      </c>
      <c r="BL374" s="435" t="s">
        <v>238</v>
      </c>
      <c r="BM374" s="524" t="s">
        <v>548</v>
      </c>
    </row>
    <row r="375" spans="1:65" s="445" customFormat="1" ht="19.5" x14ac:dyDescent="0.2">
      <c r="A375" s="442"/>
      <c r="B375" s="443"/>
      <c r="C375" s="442"/>
      <c r="D375" s="526" t="s">
        <v>143</v>
      </c>
      <c r="E375" s="442"/>
      <c r="F375" s="527" t="s">
        <v>549</v>
      </c>
      <c r="G375" s="442"/>
      <c r="H375" s="442"/>
      <c r="I375" s="429"/>
      <c r="J375" s="442"/>
      <c r="K375" s="442"/>
      <c r="L375" s="443"/>
      <c r="M375" s="528"/>
      <c r="N375" s="529"/>
      <c r="O375" s="530"/>
      <c r="P375" s="530"/>
      <c r="Q375" s="530"/>
      <c r="R375" s="530"/>
      <c r="S375" s="530"/>
      <c r="T375" s="531"/>
      <c r="U375" s="442"/>
      <c r="V375" s="442"/>
      <c r="W375" s="442"/>
      <c r="X375" s="442"/>
      <c r="Y375" s="442"/>
      <c r="Z375" s="442"/>
      <c r="AA375" s="442"/>
      <c r="AB375" s="442"/>
      <c r="AC375" s="442"/>
      <c r="AD375" s="442"/>
      <c r="AE375" s="442"/>
      <c r="AT375" s="435" t="s">
        <v>143</v>
      </c>
      <c r="AU375" s="435" t="s">
        <v>80</v>
      </c>
    </row>
    <row r="376" spans="1:65" s="501" customFormat="1" ht="22.9" customHeight="1" x14ac:dyDescent="0.2">
      <c r="B376" s="502"/>
      <c r="D376" s="503" t="s">
        <v>70</v>
      </c>
      <c r="E376" s="512" t="s">
        <v>550</v>
      </c>
      <c r="F376" s="512" t="s">
        <v>551</v>
      </c>
      <c r="I376" s="434"/>
      <c r="J376" s="513">
        <f>BK376</f>
        <v>0</v>
      </c>
      <c r="L376" s="502"/>
      <c r="M376" s="506"/>
      <c r="N376" s="507"/>
      <c r="O376" s="507"/>
      <c r="P376" s="508">
        <f>SUM(P377:P410)</f>
        <v>34.481560000000002</v>
      </c>
      <c r="Q376" s="507"/>
      <c r="R376" s="508">
        <f>SUM(R377:R410)</f>
        <v>0.42387475000000002</v>
      </c>
      <c r="S376" s="507"/>
      <c r="T376" s="509">
        <f>SUM(T377:T410)</f>
        <v>0</v>
      </c>
      <c r="AR376" s="503" t="s">
        <v>80</v>
      </c>
      <c r="AT376" s="510" t="s">
        <v>70</v>
      </c>
      <c r="AU376" s="510" t="s">
        <v>20</v>
      </c>
      <c r="AY376" s="503" t="s">
        <v>134</v>
      </c>
      <c r="BK376" s="511">
        <f>SUM(BK377:BK410)</f>
        <v>0</v>
      </c>
    </row>
    <row r="377" spans="1:65" s="445" customFormat="1" ht="16.5" customHeight="1" x14ac:dyDescent="0.2">
      <c r="A377" s="442"/>
      <c r="B377" s="443"/>
      <c r="C377" s="514" t="s">
        <v>552</v>
      </c>
      <c r="D377" s="514" t="s">
        <v>136</v>
      </c>
      <c r="E377" s="515" t="s">
        <v>553</v>
      </c>
      <c r="F377" s="516" t="s">
        <v>554</v>
      </c>
      <c r="G377" s="517" t="s">
        <v>325</v>
      </c>
      <c r="H377" s="518">
        <v>34.65</v>
      </c>
      <c r="I377" s="401"/>
      <c r="J377" s="519">
        <f>ROUND(I377*H377,2)</f>
        <v>0</v>
      </c>
      <c r="K377" s="516" t="s">
        <v>140</v>
      </c>
      <c r="L377" s="443"/>
      <c r="M377" s="520" t="s">
        <v>3</v>
      </c>
      <c r="N377" s="521" t="s">
        <v>42</v>
      </c>
      <c r="O377" s="522">
        <v>0.38400000000000001</v>
      </c>
      <c r="P377" s="522">
        <f>O377*H377</f>
        <v>13.3056</v>
      </c>
      <c r="Q377" s="522">
        <v>0</v>
      </c>
      <c r="R377" s="522">
        <f>Q377*H377</f>
        <v>0</v>
      </c>
      <c r="S377" s="522">
        <v>0</v>
      </c>
      <c r="T377" s="523">
        <f>S377*H377</f>
        <v>0</v>
      </c>
      <c r="U377" s="442"/>
      <c r="V377" s="442"/>
      <c r="W377" s="442"/>
      <c r="X377" s="442"/>
      <c r="Y377" s="442"/>
      <c r="Z377" s="442"/>
      <c r="AA377" s="442"/>
      <c r="AB377" s="442"/>
      <c r="AC377" s="442"/>
      <c r="AD377" s="442"/>
      <c r="AE377" s="442"/>
      <c r="AR377" s="524" t="s">
        <v>238</v>
      </c>
      <c r="AT377" s="524" t="s">
        <v>136</v>
      </c>
      <c r="AU377" s="524" t="s">
        <v>80</v>
      </c>
      <c r="AY377" s="435" t="s">
        <v>134</v>
      </c>
      <c r="BE377" s="525">
        <f>IF(N377="základní",J377,0)</f>
        <v>0</v>
      </c>
      <c r="BF377" s="525">
        <f>IF(N377="snížená",J377,0)</f>
        <v>0</v>
      </c>
      <c r="BG377" s="525">
        <f>IF(N377="zákl. přenesená",J377,0)</f>
        <v>0</v>
      </c>
      <c r="BH377" s="525">
        <f>IF(N377="sníž. přenesená",J377,0)</f>
        <v>0</v>
      </c>
      <c r="BI377" s="525">
        <f>IF(N377="nulová",J377,0)</f>
        <v>0</v>
      </c>
      <c r="BJ377" s="435" t="s">
        <v>20</v>
      </c>
      <c r="BK377" s="525">
        <f>ROUND(I377*H377,2)</f>
        <v>0</v>
      </c>
      <c r="BL377" s="435" t="s">
        <v>238</v>
      </c>
      <c r="BM377" s="524" t="s">
        <v>555</v>
      </c>
    </row>
    <row r="378" spans="1:65" s="445" customFormat="1" ht="19.5" x14ac:dyDescent="0.2">
      <c r="A378" s="442"/>
      <c r="B378" s="443"/>
      <c r="C378" s="442"/>
      <c r="D378" s="526" t="s">
        <v>143</v>
      </c>
      <c r="E378" s="442"/>
      <c r="F378" s="527" t="s">
        <v>556</v>
      </c>
      <c r="G378" s="442"/>
      <c r="H378" s="442"/>
      <c r="I378" s="429"/>
      <c r="J378" s="442"/>
      <c r="K378" s="442"/>
      <c r="L378" s="443"/>
      <c r="M378" s="528"/>
      <c r="N378" s="529"/>
      <c r="O378" s="530"/>
      <c r="P378" s="530"/>
      <c r="Q378" s="530"/>
      <c r="R378" s="530"/>
      <c r="S378" s="530"/>
      <c r="T378" s="531"/>
      <c r="U378" s="442"/>
      <c r="V378" s="442"/>
      <c r="W378" s="442"/>
      <c r="X378" s="442"/>
      <c r="Y378" s="442"/>
      <c r="Z378" s="442"/>
      <c r="AA378" s="442"/>
      <c r="AB378" s="442"/>
      <c r="AC378" s="442"/>
      <c r="AD378" s="442"/>
      <c r="AE378" s="442"/>
      <c r="AT378" s="435" t="s">
        <v>143</v>
      </c>
      <c r="AU378" s="435" t="s">
        <v>80</v>
      </c>
    </row>
    <row r="379" spans="1:65" s="532" customFormat="1" x14ac:dyDescent="0.2">
      <c r="B379" s="533"/>
      <c r="D379" s="526" t="s">
        <v>145</v>
      </c>
      <c r="E379" s="534" t="s">
        <v>3</v>
      </c>
      <c r="F379" s="535" t="s">
        <v>557</v>
      </c>
      <c r="H379" s="536">
        <v>34.65</v>
      </c>
      <c r="I379" s="430"/>
      <c r="L379" s="533"/>
      <c r="M379" s="537"/>
      <c r="N379" s="538"/>
      <c r="O379" s="538"/>
      <c r="P379" s="538"/>
      <c r="Q379" s="538"/>
      <c r="R379" s="538"/>
      <c r="S379" s="538"/>
      <c r="T379" s="539"/>
      <c r="AT379" s="534" t="s">
        <v>145</v>
      </c>
      <c r="AU379" s="534" t="s">
        <v>80</v>
      </c>
      <c r="AV379" s="532" t="s">
        <v>80</v>
      </c>
      <c r="AW379" s="532" t="s">
        <v>33</v>
      </c>
      <c r="AX379" s="532" t="s">
        <v>20</v>
      </c>
      <c r="AY379" s="534" t="s">
        <v>134</v>
      </c>
    </row>
    <row r="380" spans="1:65" s="445" customFormat="1" ht="24" x14ac:dyDescent="0.2">
      <c r="A380" s="442"/>
      <c r="B380" s="443"/>
      <c r="C380" s="514" t="s">
        <v>558</v>
      </c>
      <c r="D380" s="514" t="s">
        <v>136</v>
      </c>
      <c r="E380" s="515" t="s">
        <v>559</v>
      </c>
      <c r="F380" s="516" t="s">
        <v>560</v>
      </c>
      <c r="G380" s="517" t="s">
        <v>325</v>
      </c>
      <c r="H380" s="518">
        <v>34.65</v>
      </c>
      <c r="I380" s="401"/>
      <c r="J380" s="519">
        <f>ROUND(I380*H380,2)</f>
        <v>0</v>
      </c>
      <c r="K380" s="516" t="s">
        <v>3</v>
      </c>
      <c r="L380" s="443"/>
      <c r="M380" s="520" t="s">
        <v>3</v>
      </c>
      <c r="N380" s="521" t="s">
        <v>42</v>
      </c>
      <c r="O380" s="522">
        <v>0</v>
      </c>
      <c r="P380" s="522">
        <f>O380*H380</f>
        <v>0</v>
      </c>
      <c r="Q380" s="522">
        <v>0</v>
      </c>
      <c r="R380" s="522">
        <f>Q380*H380</f>
        <v>0</v>
      </c>
      <c r="S380" s="522">
        <v>0</v>
      </c>
      <c r="T380" s="523">
        <f>S380*H380</f>
        <v>0</v>
      </c>
      <c r="U380" s="442"/>
      <c r="V380" s="442"/>
      <c r="W380" s="442"/>
      <c r="X380" s="442"/>
      <c r="Y380" s="442"/>
      <c r="Z380" s="442"/>
      <c r="AA380" s="442"/>
      <c r="AB380" s="442"/>
      <c r="AC380" s="442"/>
      <c r="AD380" s="442"/>
      <c r="AE380" s="442"/>
      <c r="AR380" s="524" t="s">
        <v>238</v>
      </c>
      <c r="AT380" s="524" t="s">
        <v>136</v>
      </c>
      <c r="AU380" s="524" t="s">
        <v>80</v>
      </c>
      <c r="AY380" s="435" t="s">
        <v>134</v>
      </c>
      <c r="BE380" s="525">
        <f>IF(N380="základní",J380,0)</f>
        <v>0</v>
      </c>
      <c r="BF380" s="525">
        <f>IF(N380="snížená",J380,0)</f>
        <v>0</v>
      </c>
      <c r="BG380" s="525">
        <f>IF(N380="zákl. přenesená",J380,0)</f>
        <v>0</v>
      </c>
      <c r="BH380" s="525">
        <f>IF(N380="sníž. přenesená",J380,0)</f>
        <v>0</v>
      </c>
      <c r="BI380" s="525">
        <f>IF(N380="nulová",J380,0)</f>
        <v>0</v>
      </c>
      <c r="BJ380" s="435" t="s">
        <v>20</v>
      </c>
      <c r="BK380" s="525">
        <f>ROUND(I380*H380,2)</f>
        <v>0</v>
      </c>
      <c r="BL380" s="435" t="s">
        <v>238</v>
      </c>
      <c r="BM380" s="524" t="s">
        <v>561</v>
      </c>
    </row>
    <row r="381" spans="1:65" s="445" customFormat="1" x14ac:dyDescent="0.2">
      <c r="A381" s="442"/>
      <c r="B381" s="443"/>
      <c r="C381" s="442"/>
      <c r="D381" s="526" t="s">
        <v>143</v>
      </c>
      <c r="E381" s="442"/>
      <c r="F381" s="527" t="s">
        <v>562</v>
      </c>
      <c r="G381" s="442"/>
      <c r="H381" s="442"/>
      <c r="I381" s="429"/>
      <c r="J381" s="442"/>
      <c r="K381" s="442"/>
      <c r="L381" s="443"/>
      <c r="M381" s="528"/>
      <c r="N381" s="529"/>
      <c r="O381" s="530"/>
      <c r="P381" s="530"/>
      <c r="Q381" s="530"/>
      <c r="R381" s="530"/>
      <c r="S381" s="530"/>
      <c r="T381" s="531"/>
      <c r="U381" s="442"/>
      <c r="V381" s="442"/>
      <c r="W381" s="442"/>
      <c r="X381" s="442"/>
      <c r="Y381" s="442"/>
      <c r="Z381" s="442"/>
      <c r="AA381" s="442"/>
      <c r="AB381" s="442"/>
      <c r="AC381" s="442"/>
      <c r="AD381" s="442"/>
      <c r="AE381" s="442"/>
      <c r="AT381" s="435" t="s">
        <v>143</v>
      </c>
      <c r="AU381" s="435" t="s">
        <v>80</v>
      </c>
    </row>
    <row r="382" spans="1:65" s="445" customFormat="1" ht="16.5" customHeight="1" x14ac:dyDescent="0.2">
      <c r="A382" s="442"/>
      <c r="B382" s="443"/>
      <c r="C382" s="514" t="s">
        <v>563</v>
      </c>
      <c r="D382" s="514" t="s">
        <v>136</v>
      </c>
      <c r="E382" s="515" t="s">
        <v>564</v>
      </c>
      <c r="F382" s="516" t="s">
        <v>565</v>
      </c>
      <c r="G382" s="517" t="s">
        <v>325</v>
      </c>
      <c r="H382" s="518">
        <v>42.8</v>
      </c>
      <c r="I382" s="401"/>
      <c r="J382" s="519">
        <f>ROUND(I382*H382,2)</f>
        <v>0</v>
      </c>
      <c r="K382" s="516" t="s">
        <v>140</v>
      </c>
      <c r="L382" s="443"/>
      <c r="M382" s="520" t="s">
        <v>3</v>
      </c>
      <c r="N382" s="521" t="s">
        <v>42</v>
      </c>
      <c r="O382" s="522">
        <v>0.35399999999999998</v>
      </c>
      <c r="P382" s="522">
        <f>O382*H382</f>
        <v>15.151199999999998</v>
      </c>
      <c r="Q382" s="522">
        <v>0</v>
      </c>
      <c r="R382" s="522">
        <f>Q382*H382</f>
        <v>0</v>
      </c>
      <c r="S382" s="522">
        <v>0</v>
      </c>
      <c r="T382" s="523">
        <f>S382*H382</f>
        <v>0</v>
      </c>
      <c r="U382" s="442"/>
      <c r="V382" s="442"/>
      <c r="W382" s="442"/>
      <c r="X382" s="442"/>
      <c r="Y382" s="442"/>
      <c r="Z382" s="442"/>
      <c r="AA382" s="442"/>
      <c r="AB382" s="442"/>
      <c r="AC382" s="442"/>
      <c r="AD382" s="442"/>
      <c r="AE382" s="442"/>
      <c r="AR382" s="524" t="s">
        <v>238</v>
      </c>
      <c r="AT382" s="524" t="s">
        <v>136</v>
      </c>
      <c r="AU382" s="524" t="s">
        <v>80</v>
      </c>
      <c r="AY382" s="435" t="s">
        <v>134</v>
      </c>
      <c r="BE382" s="525">
        <f>IF(N382="základní",J382,0)</f>
        <v>0</v>
      </c>
      <c r="BF382" s="525">
        <f>IF(N382="snížená",J382,0)</f>
        <v>0</v>
      </c>
      <c r="BG382" s="525">
        <f>IF(N382="zákl. přenesená",J382,0)</f>
        <v>0</v>
      </c>
      <c r="BH382" s="525">
        <f>IF(N382="sníž. přenesená",J382,0)</f>
        <v>0</v>
      </c>
      <c r="BI382" s="525">
        <f>IF(N382="nulová",J382,0)</f>
        <v>0</v>
      </c>
      <c r="BJ382" s="435" t="s">
        <v>20</v>
      </c>
      <c r="BK382" s="525">
        <f>ROUND(I382*H382,2)</f>
        <v>0</v>
      </c>
      <c r="BL382" s="435" t="s">
        <v>238</v>
      </c>
      <c r="BM382" s="524" t="s">
        <v>566</v>
      </c>
    </row>
    <row r="383" spans="1:65" s="445" customFormat="1" ht="19.5" x14ac:dyDescent="0.2">
      <c r="A383" s="442"/>
      <c r="B383" s="443"/>
      <c r="C383" s="442"/>
      <c r="D383" s="526" t="s">
        <v>143</v>
      </c>
      <c r="E383" s="442"/>
      <c r="F383" s="527" t="s">
        <v>567</v>
      </c>
      <c r="G383" s="442"/>
      <c r="H383" s="442"/>
      <c r="I383" s="429"/>
      <c r="J383" s="442"/>
      <c r="K383" s="442"/>
      <c r="L383" s="443"/>
      <c r="M383" s="528"/>
      <c r="N383" s="529"/>
      <c r="O383" s="530"/>
      <c r="P383" s="530"/>
      <c r="Q383" s="530"/>
      <c r="R383" s="530"/>
      <c r="S383" s="530"/>
      <c r="T383" s="531"/>
      <c r="U383" s="442"/>
      <c r="V383" s="442"/>
      <c r="W383" s="442"/>
      <c r="X383" s="442"/>
      <c r="Y383" s="442"/>
      <c r="Z383" s="442"/>
      <c r="AA383" s="442"/>
      <c r="AB383" s="442"/>
      <c r="AC383" s="442"/>
      <c r="AD383" s="442"/>
      <c r="AE383" s="442"/>
      <c r="AT383" s="435" t="s">
        <v>143</v>
      </c>
      <c r="AU383" s="435" t="s">
        <v>80</v>
      </c>
    </row>
    <row r="384" spans="1:65" s="532" customFormat="1" x14ac:dyDescent="0.2">
      <c r="B384" s="533"/>
      <c r="D384" s="526" t="s">
        <v>145</v>
      </c>
      <c r="E384" s="534" t="s">
        <v>3</v>
      </c>
      <c r="F384" s="535" t="s">
        <v>568</v>
      </c>
      <c r="H384" s="536">
        <v>12.8</v>
      </c>
      <c r="I384" s="430"/>
      <c r="L384" s="533"/>
      <c r="M384" s="537"/>
      <c r="N384" s="538"/>
      <c r="O384" s="538"/>
      <c r="P384" s="538"/>
      <c r="Q384" s="538"/>
      <c r="R384" s="538"/>
      <c r="S384" s="538"/>
      <c r="T384" s="539"/>
      <c r="AT384" s="534" t="s">
        <v>145</v>
      </c>
      <c r="AU384" s="534" t="s">
        <v>80</v>
      </c>
      <c r="AV384" s="532" t="s">
        <v>80</v>
      </c>
      <c r="AW384" s="532" t="s">
        <v>33</v>
      </c>
      <c r="AX384" s="532" t="s">
        <v>71</v>
      </c>
      <c r="AY384" s="534" t="s">
        <v>134</v>
      </c>
    </row>
    <row r="385" spans="1:65" s="532" customFormat="1" x14ac:dyDescent="0.2">
      <c r="B385" s="533"/>
      <c r="D385" s="526" t="s">
        <v>145</v>
      </c>
      <c r="E385" s="534" t="s">
        <v>3</v>
      </c>
      <c r="F385" s="535" t="s">
        <v>569</v>
      </c>
      <c r="H385" s="536">
        <v>30</v>
      </c>
      <c r="I385" s="430"/>
      <c r="L385" s="533"/>
      <c r="M385" s="537"/>
      <c r="N385" s="538"/>
      <c r="O385" s="538"/>
      <c r="P385" s="538"/>
      <c r="Q385" s="538"/>
      <c r="R385" s="538"/>
      <c r="S385" s="538"/>
      <c r="T385" s="539"/>
      <c r="AT385" s="534" t="s">
        <v>145</v>
      </c>
      <c r="AU385" s="534" t="s">
        <v>80</v>
      </c>
      <c r="AV385" s="532" t="s">
        <v>80</v>
      </c>
      <c r="AW385" s="532" t="s">
        <v>33</v>
      </c>
      <c r="AX385" s="532" t="s">
        <v>71</v>
      </c>
      <c r="AY385" s="534" t="s">
        <v>134</v>
      </c>
    </row>
    <row r="386" spans="1:65" s="555" customFormat="1" x14ac:dyDescent="0.2">
      <c r="B386" s="556"/>
      <c r="D386" s="526" t="s">
        <v>145</v>
      </c>
      <c r="E386" s="557" t="s">
        <v>3</v>
      </c>
      <c r="F386" s="558" t="s">
        <v>163</v>
      </c>
      <c r="H386" s="559">
        <v>42.8</v>
      </c>
      <c r="I386" s="433"/>
      <c r="L386" s="556"/>
      <c r="M386" s="560"/>
      <c r="N386" s="561"/>
      <c r="O386" s="561"/>
      <c r="P386" s="561"/>
      <c r="Q386" s="561"/>
      <c r="R386" s="561"/>
      <c r="S386" s="561"/>
      <c r="T386" s="562"/>
      <c r="AT386" s="557" t="s">
        <v>145</v>
      </c>
      <c r="AU386" s="557" t="s">
        <v>80</v>
      </c>
      <c r="AV386" s="555" t="s">
        <v>141</v>
      </c>
      <c r="AW386" s="555" t="s">
        <v>33</v>
      </c>
      <c r="AX386" s="555" t="s">
        <v>20</v>
      </c>
      <c r="AY386" s="557" t="s">
        <v>134</v>
      </c>
    </row>
    <row r="387" spans="1:65" s="445" customFormat="1" ht="16.5" customHeight="1" x14ac:dyDescent="0.2">
      <c r="A387" s="442"/>
      <c r="B387" s="443"/>
      <c r="C387" s="563" t="s">
        <v>570</v>
      </c>
      <c r="D387" s="563" t="s">
        <v>292</v>
      </c>
      <c r="E387" s="564" t="s">
        <v>571</v>
      </c>
      <c r="F387" s="565" t="s">
        <v>572</v>
      </c>
      <c r="G387" s="566" t="s">
        <v>156</v>
      </c>
      <c r="H387" s="567">
        <v>0.16900000000000001</v>
      </c>
      <c r="I387" s="402"/>
      <c r="J387" s="568">
        <f>ROUND(I387*H387,2)</f>
        <v>0</v>
      </c>
      <c r="K387" s="565" t="s">
        <v>140</v>
      </c>
      <c r="L387" s="569"/>
      <c r="M387" s="570" t="s">
        <v>3</v>
      </c>
      <c r="N387" s="571" t="s">
        <v>42</v>
      </c>
      <c r="O387" s="522">
        <v>0</v>
      </c>
      <c r="P387" s="522">
        <f>O387*H387</f>
        <v>0</v>
      </c>
      <c r="Q387" s="522">
        <v>0.55000000000000004</v>
      </c>
      <c r="R387" s="522">
        <f>Q387*H387</f>
        <v>9.2950000000000019E-2</v>
      </c>
      <c r="S387" s="522">
        <v>0</v>
      </c>
      <c r="T387" s="523">
        <f>S387*H387</f>
        <v>0</v>
      </c>
      <c r="U387" s="442"/>
      <c r="V387" s="442"/>
      <c r="W387" s="442"/>
      <c r="X387" s="442"/>
      <c r="Y387" s="442"/>
      <c r="Z387" s="442"/>
      <c r="AA387" s="442"/>
      <c r="AB387" s="442"/>
      <c r="AC387" s="442"/>
      <c r="AD387" s="442"/>
      <c r="AE387" s="442"/>
      <c r="AR387" s="524" t="s">
        <v>335</v>
      </c>
      <c r="AT387" s="524" t="s">
        <v>292</v>
      </c>
      <c r="AU387" s="524" t="s">
        <v>80</v>
      </c>
      <c r="AY387" s="435" t="s">
        <v>134</v>
      </c>
      <c r="BE387" s="525">
        <f>IF(N387="základní",J387,0)</f>
        <v>0</v>
      </c>
      <c r="BF387" s="525">
        <f>IF(N387="snížená",J387,0)</f>
        <v>0</v>
      </c>
      <c r="BG387" s="525">
        <f>IF(N387="zákl. přenesená",J387,0)</f>
        <v>0</v>
      </c>
      <c r="BH387" s="525">
        <f>IF(N387="sníž. přenesená",J387,0)</f>
        <v>0</v>
      </c>
      <c r="BI387" s="525">
        <f>IF(N387="nulová",J387,0)</f>
        <v>0</v>
      </c>
      <c r="BJ387" s="435" t="s">
        <v>20</v>
      </c>
      <c r="BK387" s="525">
        <f>ROUND(I387*H387,2)</f>
        <v>0</v>
      </c>
      <c r="BL387" s="435" t="s">
        <v>238</v>
      </c>
      <c r="BM387" s="524" t="s">
        <v>573</v>
      </c>
    </row>
    <row r="388" spans="1:65" s="445" customFormat="1" x14ac:dyDescent="0.2">
      <c r="A388" s="442"/>
      <c r="B388" s="443"/>
      <c r="C388" s="442"/>
      <c r="D388" s="526" t="s">
        <v>143</v>
      </c>
      <c r="E388" s="442"/>
      <c r="F388" s="527" t="s">
        <v>572</v>
      </c>
      <c r="G388" s="442"/>
      <c r="H388" s="442"/>
      <c r="I388" s="429"/>
      <c r="J388" s="442"/>
      <c r="K388" s="442"/>
      <c r="L388" s="443"/>
      <c r="M388" s="528"/>
      <c r="N388" s="529"/>
      <c r="O388" s="530"/>
      <c r="P388" s="530"/>
      <c r="Q388" s="530"/>
      <c r="R388" s="530"/>
      <c r="S388" s="530"/>
      <c r="T388" s="531"/>
      <c r="U388" s="442"/>
      <c r="V388" s="442"/>
      <c r="W388" s="442"/>
      <c r="X388" s="442"/>
      <c r="Y388" s="442"/>
      <c r="Z388" s="442"/>
      <c r="AA388" s="442"/>
      <c r="AB388" s="442"/>
      <c r="AC388" s="442"/>
      <c r="AD388" s="442"/>
      <c r="AE388" s="442"/>
      <c r="AT388" s="435" t="s">
        <v>143</v>
      </c>
      <c r="AU388" s="435" t="s">
        <v>80</v>
      </c>
    </row>
    <row r="389" spans="1:65" s="532" customFormat="1" x14ac:dyDescent="0.2">
      <c r="B389" s="533"/>
      <c r="D389" s="526" t="s">
        <v>145</v>
      </c>
      <c r="E389" s="534" t="s">
        <v>3</v>
      </c>
      <c r="F389" s="535" t="s">
        <v>574</v>
      </c>
      <c r="H389" s="536">
        <v>0.16900000000000001</v>
      </c>
      <c r="I389" s="430"/>
      <c r="L389" s="533"/>
      <c r="M389" s="537"/>
      <c r="N389" s="538"/>
      <c r="O389" s="538"/>
      <c r="P389" s="538"/>
      <c r="Q389" s="538"/>
      <c r="R389" s="538"/>
      <c r="S389" s="538"/>
      <c r="T389" s="539"/>
      <c r="AT389" s="534" t="s">
        <v>145</v>
      </c>
      <c r="AU389" s="534" t="s">
        <v>80</v>
      </c>
      <c r="AV389" s="532" t="s">
        <v>80</v>
      </c>
      <c r="AW389" s="532" t="s">
        <v>33</v>
      </c>
      <c r="AX389" s="532" t="s">
        <v>20</v>
      </c>
      <c r="AY389" s="534" t="s">
        <v>134</v>
      </c>
    </row>
    <row r="390" spans="1:65" s="445" customFormat="1" ht="16.5" customHeight="1" x14ac:dyDescent="0.2">
      <c r="A390" s="442"/>
      <c r="B390" s="443"/>
      <c r="C390" s="563" t="s">
        <v>575</v>
      </c>
      <c r="D390" s="563" t="s">
        <v>292</v>
      </c>
      <c r="E390" s="564" t="s">
        <v>576</v>
      </c>
      <c r="F390" s="565" t="s">
        <v>577</v>
      </c>
      <c r="G390" s="566" t="s">
        <v>156</v>
      </c>
      <c r="H390" s="567">
        <v>0.158</v>
      </c>
      <c r="I390" s="402"/>
      <c r="J390" s="568">
        <f>ROUND(I390*H390,2)</f>
        <v>0</v>
      </c>
      <c r="K390" s="565" t="s">
        <v>140</v>
      </c>
      <c r="L390" s="569"/>
      <c r="M390" s="570" t="s">
        <v>3</v>
      </c>
      <c r="N390" s="571" t="s">
        <v>42</v>
      </c>
      <c r="O390" s="522">
        <v>0</v>
      </c>
      <c r="P390" s="522">
        <f>O390*H390</f>
        <v>0</v>
      </c>
      <c r="Q390" s="522">
        <v>0.55000000000000004</v>
      </c>
      <c r="R390" s="522">
        <f>Q390*H390</f>
        <v>8.6900000000000005E-2</v>
      </c>
      <c r="S390" s="522">
        <v>0</v>
      </c>
      <c r="T390" s="523">
        <f>S390*H390</f>
        <v>0</v>
      </c>
      <c r="U390" s="442"/>
      <c r="V390" s="442"/>
      <c r="W390" s="442"/>
      <c r="X390" s="442"/>
      <c r="Y390" s="442"/>
      <c r="Z390" s="442"/>
      <c r="AA390" s="442"/>
      <c r="AB390" s="442"/>
      <c r="AC390" s="442"/>
      <c r="AD390" s="442"/>
      <c r="AE390" s="442"/>
      <c r="AR390" s="524" t="s">
        <v>335</v>
      </c>
      <c r="AT390" s="524" t="s">
        <v>292</v>
      </c>
      <c r="AU390" s="524" t="s">
        <v>80</v>
      </c>
      <c r="AY390" s="435" t="s">
        <v>134</v>
      </c>
      <c r="BE390" s="525">
        <f>IF(N390="základní",J390,0)</f>
        <v>0</v>
      </c>
      <c r="BF390" s="525">
        <f>IF(N390="snížená",J390,0)</f>
        <v>0</v>
      </c>
      <c r="BG390" s="525">
        <f>IF(N390="zákl. přenesená",J390,0)</f>
        <v>0</v>
      </c>
      <c r="BH390" s="525">
        <f>IF(N390="sníž. přenesená",J390,0)</f>
        <v>0</v>
      </c>
      <c r="BI390" s="525">
        <f>IF(N390="nulová",J390,0)</f>
        <v>0</v>
      </c>
      <c r="BJ390" s="435" t="s">
        <v>20</v>
      </c>
      <c r="BK390" s="525">
        <f>ROUND(I390*H390,2)</f>
        <v>0</v>
      </c>
      <c r="BL390" s="435" t="s">
        <v>238</v>
      </c>
      <c r="BM390" s="524" t="s">
        <v>578</v>
      </c>
    </row>
    <row r="391" spans="1:65" s="445" customFormat="1" x14ac:dyDescent="0.2">
      <c r="A391" s="442"/>
      <c r="B391" s="443"/>
      <c r="C391" s="442"/>
      <c r="D391" s="526" t="s">
        <v>143</v>
      </c>
      <c r="E391" s="442"/>
      <c r="F391" s="527" t="s">
        <v>577</v>
      </c>
      <c r="G391" s="442"/>
      <c r="H391" s="442"/>
      <c r="I391" s="429"/>
      <c r="J391" s="442"/>
      <c r="K391" s="442"/>
      <c r="L391" s="443"/>
      <c r="M391" s="528"/>
      <c r="N391" s="529"/>
      <c r="O391" s="530"/>
      <c r="P391" s="530"/>
      <c r="Q391" s="530"/>
      <c r="R391" s="530"/>
      <c r="S391" s="530"/>
      <c r="T391" s="531"/>
      <c r="U391" s="442"/>
      <c r="V391" s="442"/>
      <c r="W391" s="442"/>
      <c r="X391" s="442"/>
      <c r="Y391" s="442"/>
      <c r="Z391" s="442"/>
      <c r="AA391" s="442"/>
      <c r="AB391" s="442"/>
      <c r="AC391" s="442"/>
      <c r="AD391" s="442"/>
      <c r="AE391" s="442"/>
      <c r="AT391" s="435" t="s">
        <v>143</v>
      </c>
      <c r="AU391" s="435" t="s">
        <v>80</v>
      </c>
    </row>
    <row r="392" spans="1:65" s="532" customFormat="1" x14ac:dyDescent="0.2">
      <c r="B392" s="533"/>
      <c r="D392" s="526" t="s">
        <v>145</v>
      </c>
      <c r="E392" s="534" t="s">
        <v>3</v>
      </c>
      <c r="F392" s="535" t="s">
        <v>579</v>
      </c>
      <c r="H392" s="536">
        <v>0.158</v>
      </c>
      <c r="I392" s="430"/>
      <c r="L392" s="533"/>
      <c r="M392" s="537"/>
      <c r="N392" s="538"/>
      <c r="O392" s="538"/>
      <c r="P392" s="538"/>
      <c r="Q392" s="538"/>
      <c r="R392" s="538"/>
      <c r="S392" s="538"/>
      <c r="T392" s="539"/>
      <c r="AT392" s="534" t="s">
        <v>145</v>
      </c>
      <c r="AU392" s="534" t="s">
        <v>80</v>
      </c>
      <c r="AV392" s="532" t="s">
        <v>80</v>
      </c>
      <c r="AW392" s="532" t="s">
        <v>33</v>
      </c>
      <c r="AX392" s="532" t="s">
        <v>20</v>
      </c>
      <c r="AY392" s="534" t="s">
        <v>134</v>
      </c>
    </row>
    <row r="393" spans="1:65" s="445" customFormat="1" ht="16.5" customHeight="1" x14ac:dyDescent="0.2">
      <c r="A393" s="442"/>
      <c r="B393" s="443"/>
      <c r="C393" s="514" t="s">
        <v>580</v>
      </c>
      <c r="D393" s="514" t="s">
        <v>136</v>
      </c>
      <c r="E393" s="515" t="s">
        <v>581</v>
      </c>
      <c r="F393" s="516" t="s">
        <v>582</v>
      </c>
      <c r="G393" s="517" t="s">
        <v>219</v>
      </c>
      <c r="H393" s="518">
        <v>23.68</v>
      </c>
      <c r="I393" s="401"/>
      <c r="J393" s="519">
        <f>ROUND(I393*H393,2)</f>
        <v>0</v>
      </c>
      <c r="K393" s="516" t="s">
        <v>140</v>
      </c>
      <c r="L393" s="443"/>
      <c r="M393" s="520" t="s">
        <v>3</v>
      </c>
      <c r="N393" s="521" t="s">
        <v>42</v>
      </c>
      <c r="O393" s="522">
        <v>0.13500000000000001</v>
      </c>
      <c r="P393" s="522">
        <f>O393*H393</f>
        <v>3.1968000000000001</v>
      </c>
      <c r="Q393" s="522">
        <v>0</v>
      </c>
      <c r="R393" s="522">
        <f>Q393*H393</f>
        <v>0</v>
      </c>
      <c r="S393" s="522">
        <v>0</v>
      </c>
      <c r="T393" s="523">
        <f>S393*H393</f>
        <v>0</v>
      </c>
      <c r="U393" s="442"/>
      <c r="V393" s="442"/>
      <c r="W393" s="442"/>
      <c r="X393" s="442"/>
      <c r="Y393" s="442"/>
      <c r="Z393" s="442"/>
      <c r="AA393" s="442"/>
      <c r="AB393" s="442"/>
      <c r="AC393" s="442"/>
      <c r="AD393" s="442"/>
      <c r="AE393" s="442"/>
      <c r="AR393" s="524" t="s">
        <v>238</v>
      </c>
      <c r="AT393" s="524" t="s">
        <v>136</v>
      </c>
      <c r="AU393" s="524" t="s">
        <v>80</v>
      </c>
      <c r="AY393" s="435" t="s">
        <v>134</v>
      </c>
      <c r="BE393" s="525">
        <f>IF(N393="základní",J393,0)</f>
        <v>0</v>
      </c>
      <c r="BF393" s="525">
        <f>IF(N393="snížená",J393,0)</f>
        <v>0</v>
      </c>
      <c r="BG393" s="525">
        <f>IF(N393="zákl. přenesená",J393,0)</f>
        <v>0</v>
      </c>
      <c r="BH393" s="525">
        <f>IF(N393="sníž. přenesená",J393,0)</f>
        <v>0</v>
      </c>
      <c r="BI393" s="525">
        <f>IF(N393="nulová",J393,0)</f>
        <v>0</v>
      </c>
      <c r="BJ393" s="435" t="s">
        <v>20</v>
      </c>
      <c r="BK393" s="525">
        <f>ROUND(I393*H393,2)</f>
        <v>0</v>
      </c>
      <c r="BL393" s="435" t="s">
        <v>238</v>
      </c>
      <c r="BM393" s="524" t="s">
        <v>583</v>
      </c>
    </row>
    <row r="394" spans="1:65" s="445" customFormat="1" x14ac:dyDescent="0.2">
      <c r="A394" s="442"/>
      <c r="B394" s="443"/>
      <c r="C394" s="442"/>
      <c r="D394" s="526" t="s">
        <v>143</v>
      </c>
      <c r="E394" s="442"/>
      <c r="F394" s="527" t="s">
        <v>584</v>
      </c>
      <c r="G394" s="442"/>
      <c r="H394" s="442"/>
      <c r="I394" s="429"/>
      <c r="J394" s="442"/>
      <c r="K394" s="442"/>
      <c r="L394" s="443"/>
      <c r="M394" s="528"/>
      <c r="N394" s="529"/>
      <c r="O394" s="530"/>
      <c r="P394" s="530"/>
      <c r="Q394" s="530"/>
      <c r="R394" s="530"/>
      <c r="S394" s="530"/>
      <c r="T394" s="531"/>
      <c r="U394" s="442"/>
      <c r="V394" s="442"/>
      <c r="W394" s="442"/>
      <c r="X394" s="442"/>
      <c r="Y394" s="442"/>
      <c r="Z394" s="442"/>
      <c r="AA394" s="442"/>
      <c r="AB394" s="442"/>
      <c r="AC394" s="442"/>
      <c r="AD394" s="442"/>
      <c r="AE394" s="442"/>
      <c r="AT394" s="435" t="s">
        <v>143</v>
      </c>
      <c r="AU394" s="435" t="s">
        <v>80</v>
      </c>
    </row>
    <row r="395" spans="1:65" s="540" customFormat="1" x14ac:dyDescent="0.2">
      <c r="B395" s="541"/>
      <c r="D395" s="526" t="s">
        <v>145</v>
      </c>
      <c r="E395" s="542" t="s">
        <v>3</v>
      </c>
      <c r="F395" s="543" t="s">
        <v>585</v>
      </c>
      <c r="H395" s="542" t="s">
        <v>3</v>
      </c>
      <c r="I395" s="431"/>
      <c r="L395" s="541"/>
      <c r="M395" s="544"/>
      <c r="N395" s="545"/>
      <c r="O395" s="545"/>
      <c r="P395" s="545"/>
      <c r="Q395" s="545"/>
      <c r="R395" s="545"/>
      <c r="S395" s="545"/>
      <c r="T395" s="546"/>
      <c r="AT395" s="542" t="s">
        <v>145</v>
      </c>
      <c r="AU395" s="542" t="s">
        <v>80</v>
      </c>
      <c r="AV395" s="540" t="s">
        <v>20</v>
      </c>
      <c r="AW395" s="540" t="s">
        <v>33</v>
      </c>
      <c r="AX395" s="540" t="s">
        <v>71</v>
      </c>
      <c r="AY395" s="542" t="s">
        <v>134</v>
      </c>
    </row>
    <row r="396" spans="1:65" s="532" customFormat="1" x14ac:dyDescent="0.2">
      <c r="B396" s="533"/>
      <c r="D396" s="526" t="s">
        <v>145</v>
      </c>
      <c r="E396" s="534" t="s">
        <v>3</v>
      </c>
      <c r="F396" s="535" t="s">
        <v>586</v>
      </c>
      <c r="H396" s="536">
        <v>23.68</v>
      </c>
      <c r="I396" s="430"/>
      <c r="L396" s="533"/>
      <c r="M396" s="537"/>
      <c r="N396" s="538"/>
      <c r="O396" s="538"/>
      <c r="P396" s="538"/>
      <c r="Q396" s="538"/>
      <c r="R396" s="538"/>
      <c r="S396" s="538"/>
      <c r="T396" s="539"/>
      <c r="AT396" s="534" t="s">
        <v>145</v>
      </c>
      <c r="AU396" s="534" t="s">
        <v>80</v>
      </c>
      <c r="AV396" s="532" t="s">
        <v>80</v>
      </c>
      <c r="AW396" s="532" t="s">
        <v>33</v>
      </c>
      <c r="AX396" s="532" t="s">
        <v>20</v>
      </c>
      <c r="AY396" s="534" t="s">
        <v>134</v>
      </c>
    </row>
    <row r="397" spans="1:65" s="445" customFormat="1" ht="16.5" customHeight="1" x14ac:dyDescent="0.2">
      <c r="A397" s="442"/>
      <c r="B397" s="443"/>
      <c r="C397" s="514" t="s">
        <v>587</v>
      </c>
      <c r="D397" s="514" t="s">
        <v>136</v>
      </c>
      <c r="E397" s="515" t="s">
        <v>588</v>
      </c>
      <c r="F397" s="516" t="s">
        <v>589</v>
      </c>
      <c r="G397" s="517" t="s">
        <v>325</v>
      </c>
      <c r="H397" s="518">
        <v>40.700000000000003</v>
      </c>
      <c r="I397" s="401"/>
      <c r="J397" s="519">
        <f>ROUND(I397*H397,2)</f>
        <v>0</v>
      </c>
      <c r="K397" s="516" t="s">
        <v>140</v>
      </c>
      <c r="L397" s="443"/>
      <c r="M397" s="520" t="s">
        <v>3</v>
      </c>
      <c r="N397" s="521" t="s">
        <v>42</v>
      </c>
      <c r="O397" s="522">
        <v>0.03</v>
      </c>
      <c r="P397" s="522">
        <f>O397*H397</f>
        <v>1.2210000000000001</v>
      </c>
      <c r="Q397" s="522">
        <v>0</v>
      </c>
      <c r="R397" s="522">
        <f>Q397*H397</f>
        <v>0</v>
      </c>
      <c r="S397" s="522">
        <v>0</v>
      </c>
      <c r="T397" s="523">
        <f>S397*H397</f>
        <v>0</v>
      </c>
      <c r="U397" s="442"/>
      <c r="V397" s="442"/>
      <c r="W397" s="442"/>
      <c r="X397" s="442"/>
      <c r="Y397" s="442"/>
      <c r="Z397" s="442"/>
      <c r="AA397" s="442"/>
      <c r="AB397" s="442"/>
      <c r="AC397" s="442"/>
      <c r="AD397" s="442"/>
      <c r="AE397" s="442"/>
      <c r="AR397" s="524" t="s">
        <v>238</v>
      </c>
      <c r="AT397" s="524" t="s">
        <v>136</v>
      </c>
      <c r="AU397" s="524" t="s">
        <v>80</v>
      </c>
      <c r="AY397" s="435" t="s">
        <v>134</v>
      </c>
      <c r="BE397" s="525">
        <f>IF(N397="základní",J397,0)</f>
        <v>0</v>
      </c>
      <c r="BF397" s="525">
        <f>IF(N397="snížená",J397,0)</f>
        <v>0</v>
      </c>
      <c r="BG397" s="525">
        <f>IF(N397="zákl. přenesená",J397,0)</f>
        <v>0</v>
      </c>
      <c r="BH397" s="525">
        <f>IF(N397="sníž. přenesená",J397,0)</f>
        <v>0</v>
      </c>
      <c r="BI397" s="525">
        <f>IF(N397="nulová",J397,0)</f>
        <v>0</v>
      </c>
      <c r="BJ397" s="435" t="s">
        <v>20</v>
      </c>
      <c r="BK397" s="525">
        <f>ROUND(I397*H397,2)</f>
        <v>0</v>
      </c>
      <c r="BL397" s="435" t="s">
        <v>238</v>
      </c>
      <c r="BM397" s="524" t="s">
        <v>590</v>
      </c>
    </row>
    <row r="398" spans="1:65" s="445" customFormat="1" x14ac:dyDescent="0.2">
      <c r="A398" s="442"/>
      <c r="B398" s="443"/>
      <c r="C398" s="442"/>
      <c r="D398" s="526" t="s">
        <v>143</v>
      </c>
      <c r="E398" s="442"/>
      <c r="F398" s="527" t="s">
        <v>591</v>
      </c>
      <c r="G398" s="442"/>
      <c r="H398" s="442"/>
      <c r="I398" s="429"/>
      <c r="J398" s="442"/>
      <c r="K398" s="442"/>
      <c r="L398" s="443"/>
      <c r="M398" s="528"/>
      <c r="N398" s="529"/>
      <c r="O398" s="530"/>
      <c r="P398" s="530"/>
      <c r="Q398" s="530"/>
      <c r="R398" s="530"/>
      <c r="S398" s="530"/>
      <c r="T398" s="531"/>
      <c r="U398" s="442"/>
      <c r="V398" s="442"/>
      <c r="W398" s="442"/>
      <c r="X398" s="442"/>
      <c r="Y398" s="442"/>
      <c r="Z398" s="442"/>
      <c r="AA398" s="442"/>
      <c r="AB398" s="442"/>
      <c r="AC398" s="442"/>
      <c r="AD398" s="442"/>
      <c r="AE398" s="442"/>
      <c r="AT398" s="435" t="s">
        <v>143</v>
      </c>
      <c r="AU398" s="435" t="s">
        <v>80</v>
      </c>
    </row>
    <row r="399" spans="1:65" s="540" customFormat="1" x14ac:dyDescent="0.2">
      <c r="B399" s="541"/>
      <c r="D399" s="526" t="s">
        <v>145</v>
      </c>
      <c r="E399" s="542" t="s">
        <v>3</v>
      </c>
      <c r="F399" s="543" t="s">
        <v>592</v>
      </c>
      <c r="H399" s="542" t="s">
        <v>3</v>
      </c>
      <c r="I399" s="431"/>
      <c r="L399" s="541"/>
      <c r="M399" s="544"/>
      <c r="N399" s="545"/>
      <c r="O399" s="545"/>
      <c r="P399" s="545"/>
      <c r="Q399" s="545"/>
      <c r="R399" s="545"/>
      <c r="S399" s="545"/>
      <c r="T399" s="546"/>
      <c r="AT399" s="542" t="s">
        <v>145</v>
      </c>
      <c r="AU399" s="542" t="s">
        <v>80</v>
      </c>
      <c r="AV399" s="540" t="s">
        <v>20</v>
      </c>
      <c r="AW399" s="540" t="s">
        <v>33</v>
      </c>
      <c r="AX399" s="540" t="s">
        <v>71</v>
      </c>
      <c r="AY399" s="542" t="s">
        <v>134</v>
      </c>
    </row>
    <row r="400" spans="1:65" s="532" customFormat="1" x14ac:dyDescent="0.2">
      <c r="B400" s="533"/>
      <c r="D400" s="526" t="s">
        <v>145</v>
      </c>
      <c r="E400" s="534" t="s">
        <v>3</v>
      </c>
      <c r="F400" s="535" t="s">
        <v>593</v>
      </c>
      <c r="H400" s="536">
        <v>40.700000000000003</v>
      </c>
      <c r="I400" s="430"/>
      <c r="L400" s="533"/>
      <c r="M400" s="537"/>
      <c r="N400" s="538"/>
      <c r="O400" s="538"/>
      <c r="P400" s="538"/>
      <c r="Q400" s="538"/>
      <c r="R400" s="538"/>
      <c r="S400" s="538"/>
      <c r="T400" s="539"/>
      <c r="AT400" s="534" t="s">
        <v>145</v>
      </c>
      <c r="AU400" s="534" t="s">
        <v>80</v>
      </c>
      <c r="AV400" s="532" t="s">
        <v>80</v>
      </c>
      <c r="AW400" s="532" t="s">
        <v>33</v>
      </c>
      <c r="AX400" s="532" t="s">
        <v>20</v>
      </c>
      <c r="AY400" s="534" t="s">
        <v>134</v>
      </c>
    </row>
    <row r="401" spans="1:65" s="445" customFormat="1" ht="16.5" customHeight="1" x14ac:dyDescent="0.2">
      <c r="A401" s="442"/>
      <c r="B401" s="443"/>
      <c r="C401" s="563" t="s">
        <v>195</v>
      </c>
      <c r="D401" s="563" t="s">
        <v>292</v>
      </c>
      <c r="E401" s="564" t="s">
        <v>594</v>
      </c>
      <c r="F401" s="565" t="s">
        <v>595</v>
      </c>
      <c r="G401" s="566" t="s">
        <v>156</v>
      </c>
      <c r="H401" s="567">
        <v>0.41499999999999998</v>
      </c>
      <c r="I401" s="402"/>
      <c r="J401" s="568">
        <f>ROUND(I401*H401,2)</f>
        <v>0</v>
      </c>
      <c r="K401" s="565" t="s">
        <v>140</v>
      </c>
      <c r="L401" s="569"/>
      <c r="M401" s="570" t="s">
        <v>3</v>
      </c>
      <c r="N401" s="571" t="s">
        <v>42</v>
      </c>
      <c r="O401" s="522">
        <v>0</v>
      </c>
      <c r="P401" s="522">
        <f>O401*H401</f>
        <v>0</v>
      </c>
      <c r="Q401" s="522">
        <v>0.55000000000000004</v>
      </c>
      <c r="R401" s="522">
        <f>Q401*H401</f>
        <v>0.22825000000000001</v>
      </c>
      <c r="S401" s="522">
        <v>0</v>
      </c>
      <c r="T401" s="523">
        <f>S401*H401</f>
        <v>0</v>
      </c>
      <c r="U401" s="442"/>
      <c r="V401" s="442"/>
      <c r="W401" s="442"/>
      <c r="X401" s="442"/>
      <c r="Y401" s="442"/>
      <c r="Z401" s="442"/>
      <c r="AA401" s="442"/>
      <c r="AB401" s="442"/>
      <c r="AC401" s="442"/>
      <c r="AD401" s="442"/>
      <c r="AE401" s="442"/>
      <c r="AR401" s="524" t="s">
        <v>335</v>
      </c>
      <c r="AT401" s="524" t="s">
        <v>292</v>
      </c>
      <c r="AU401" s="524" t="s">
        <v>80</v>
      </c>
      <c r="AY401" s="435" t="s">
        <v>134</v>
      </c>
      <c r="BE401" s="525">
        <f>IF(N401="základní",J401,0)</f>
        <v>0</v>
      </c>
      <c r="BF401" s="525">
        <f>IF(N401="snížená",J401,0)</f>
        <v>0</v>
      </c>
      <c r="BG401" s="525">
        <f>IF(N401="zákl. přenesená",J401,0)</f>
        <v>0</v>
      </c>
      <c r="BH401" s="525">
        <f>IF(N401="sníž. přenesená",J401,0)</f>
        <v>0</v>
      </c>
      <c r="BI401" s="525">
        <f>IF(N401="nulová",J401,0)</f>
        <v>0</v>
      </c>
      <c r="BJ401" s="435" t="s">
        <v>20</v>
      </c>
      <c r="BK401" s="525">
        <f>ROUND(I401*H401,2)</f>
        <v>0</v>
      </c>
      <c r="BL401" s="435" t="s">
        <v>238</v>
      </c>
      <c r="BM401" s="524" t="s">
        <v>596</v>
      </c>
    </row>
    <row r="402" spans="1:65" s="445" customFormat="1" x14ac:dyDescent="0.2">
      <c r="A402" s="442"/>
      <c r="B402" s="443"/>
      <c r="C402" s="442"/>
      <c r="D402" s="526" t="s">
        <v>143</v>
      </c>
      <c r="E402" s="442"/>
      <c r="F402" s="527" t="s">
        <v>595</v>
      </c>
      <c r="G402" s="442"/>
      <c r="H402" s="442"/>
      <c r="I402" s="429"/>
      <c r="J402" s="442"/>
      <c r="K402" s="442"/>
      <c r="L402" s="443"/>
      <c r="M402" s="528"/>
      <c r="N402" s="529"/>
      <c r="O402" s="530"/>
      <c r="P402" s="530"/>
      <c r="Q402" s="530"/>
      <c r="R402" s="530"/>
      <c r="S402" s="530"/>
      <c r="T402" s="531"/>
      <c r="U402" s="442"/>
      <c r="V402" s="442"/>
      <c r="W402" s="442"/>
      <c r="X402" s="442"/>
      <c r="Y402" s="442"/>
      <c r="Z402" s="442"/>
      <c r="AA402" s="442"/>
      <c r="AB402" s="442"/>
      <c r="AC402" s="442"/>
      <c r="AD402" s="442"/>
      <c r="AE402" s="442"/>
      <c r="AT402" s="435" t="s">
        <v>143</v>
      </c>
      <c r="AU402" s="435" t="s">
        <v>80</v>
      </c>
    </row>
    <row r="403" spans="1:65" s="532" customFormat="1" x14ac:dyDescent="0.2">
      <c r="B403" s="533"/>
      <c r="D403" s="526" t="s">
        <v>145</v>
      </c>
      <c r="E403" s="534" t="s">
        <v>3</v>
      </c>
      <c r="F403" s="535" t="s">
        <v>597</v>
      </c>
      <c r="H403" s="536">
        <v>0.308</v>
      </c>
      <c r="I403" s="430"/>
      <c r="L403" s="533"/>
      <c r="M403" s="537"/>
      <c r="N403" s="538"/>
      <c r="O403" s="538"/>
      <c r="P403" s="538"/>
      <c r="Q403" s="538"/>
      <c r="R403" s="538"/>
      <c r="S403" s="538"/>
      <c r="T403" s="539"/>
      <c r="AT403" s="534" t="s">
        <v>145</v>
      </c>
      <c r="AU403" s="534" t="s">
        <v>80</v>
      </c>
      <c r="AV403" s="532" t="s">
        <v>80</v>
      </c>
      <c r="AW403" s="532" t="s">
        <v>33</v>
      </c>
      <c r="AX403" s="532" t="s">
        <v>71</v>
      </c>
      <c r="AY403" s="534" t="s">
        <v>134</v>
      </c>
    </row>
    <row r="404" spans="1:65" s="532" customFormat="1" x14ac:dyDescent="0.2">
      <c r="B404" s="533"/>
      <c r="D404" s="526" t="s">
        <v>145</v>
      </c>
      <c r="E404" s="534" t="s">
        <v>3</v>
      </c>
      <c r="F404" s="535" t="s">
        <v>598</v>
      </c>
      <c r="H404" s="536">
        <v>0.107</v>
      </c>
      <c r="I404" s="430"/>
      <c r="L404" s="533"/>
      <c r="M404" s="537"/>
      <c r="N404" s="538"/>
      <c r="O404" s="538"/>
      <c r="P404" s="538"/>
      <c r="Q404" s="538"/>
      <c r="R404" s="538"/>
      <c r="S404" s="538"/>
      <c r="T404" s="539"/>
      <c r="AT404" s="534" t="s">
        <v>145</v>
      </c>
      <c r="AU404" s="534" t="s">
        <v>80</v>
      </c>
      <c r="AV404" s="532" t="s">
        <v>80</v>
      </c>
      <c r="AW404" s="532" t="s">
        <v>33</v>
      </c>
      <c r="AX404" s="532" t="s">
        <v>71</v>
      </c>
      <c r="AY404" s="534" t="s">
        <v>134</v>
      </c>
    </row>
    <row r="405" spans="1:65" s="555" customFormat="1" x14ac:dyDescent="0.2">
      <c r="B405" s="556"/>
      <c r="D405" s="526" t="s">
        <v>145</v>
      </c>
      <c r="E405" s="557" t="s">
        <v>3</v>
      </c>
      <c r="F405" s="558" t="s">
        <v>163</v>
      </c>
      <c r="H405" s="559">
        <v>0.41499999999999998</v>
      </c>
      <c r="I405" s="433"/>
      <c r="L405" s="556"/>
      <c r="M405" s="560"/>
      <c r="N405" s="561"/>
      <c r="O405" s="561"/>
      <c r="P405" s="561"/>
      <c r="Q405" s="561"/>
      <c r="R405" s="561"/>
      <c r="S405" s="561"/>
      <c r="T405" s="562"/>
      <c r="AT405" s="557" t="s">
        <v>145</v>
      </c>
      <c r="AU405" s="557" t="s">
        <v>80</v>
      </c>
      <c r="AV405" s="555" t="s">
        <v>141</v>
      </c>
      <c r="AW405" s="555" t="s">
        <v>33</v>
      </c>
      <c r="AX405" s="555" t="s">
        <v>20</v>
      </c>
      <c r="AY405" s="557" t="s">
        <v>134</v>
      </c>
    </row>
    <row r="406" spans="1:65" s="445" customFormat="1" ht="16.5" customHeight="1" x14ac:dyDescent="0.2">
      <c r="A406" s="442"/>
      <c r="B406" s="443"/>
      <c r="C406" s="514" t="s">
        <v>599</v>
      </c>
      <c r="D406" s="514" t="s">
        <v>136</v>
      </c>
      <c r="E406" s="515" t="s">
        <v>600</v>
      </c>
      <c r="F406" s="516" t="s">
        <v>601</v>
      </c>
      <c r="G406" s="517" t="s">
        <v>156</v>
      </c>
      <c r="H406" s="518">
        <v>0.67500000000000004</v>
      </c>
      <c r="I406" s="401"/>
      <c r="J406" s="519">
        <f>ROUND(I406*H406,2)</f>
        <v>0</v>
      </c>
      <c r="K406" s="516" t="s">
        <v>140</v>
      </c>
      <c r="L406" s="443"/>
      <c r="M406" s="520" t="s">
        <v>3</v>
      </c>
      <c r="N406" s="521" t="s">
        <v>42</v>
      </c>
      <c r="O406" s="522">
        <v>0</v>
      </c>
      <c r="P406" s="522">
        <f>O406*H406</f>
        <v>0</v>
      </c>
      <c r="Q406" s="522">
        <v>2.3369999999999998E-2</v>
      </c>
      <c r="R406" s="522">
        <f>Q406*H406</f>
        <v>1.5774750000000001E-2</v>
      </c>
      <c r="S406" s="522">
        <v>0</v>
      </c>
      <c r="T406" s="523">
        <f>S406*H406</f>
        <v>0</v>
      </c>
      <c r="U406" s="442"/>
      <c r="V406" s="442"/>
      <c r="W406" s="442"/>
      <c r="X406" s="442"/>
      <c r="Y406" s="442"/>
      <c r="Z406" s="442"/>
      <c r="AA406" s="442"/>
      <c r="AB406" s="442"/>
      <c r="AC406" s="442"/>
      <c r="AD406" s="442"/>
      <c r="AE406" s="442"/>
      <c r="AR406" s="524" t="s">
        <v>238</v>
      </c>
      <c r="AT406" s="524" t="s">
        <v>136</v>
      </c>
      <c r="AU406" s="524" t="s">
        <v>80</v>
      </c>
      <c r="AY406" s="435" t="s">
        <v>134</v>
      </c>
      <c r="BE406" s="525">
        <f>IF(N406="základní",J406,0)</f>
        <v>0</v>
      </c>
      <c r="BF406" s="525">
        <f>IF(N406="snížená",J406,0)</f>
        <v>0</v>
      </c>
      <c r="BG406" s="525">
        <f>IF(N406="zákl. přenesená",J406,0)</f>
        <v>0</v>
      </c>
      <c r="BH406" s="525">
        <f>IF(N406="sníž. přenesená",J406,0)</f>
        <v>0</v>
      </c>
      <c r="BI406" s="525">
        <f>IF(N406="nulová",J406,0)</f>
        <v>0</v>
      </c>
      <c r="BJ406" s="435" t="s">
        <v>20</v>
      </c>
      <c r="BK406" s="525">
        <f>ROUND(I406*H406,2)</f>
        <v>0</v>
      </c>
      <c r="BL406" s="435" t="s">
        <v>238</v>
      </c>
      <c r="BM406" s="524" t="s">
        <v>602</v>
      </c>
    </row>
    <row r="407" spans="1:65" s="445" customFormat="1" x14ac:dyDescent="0.2">
      <c r="A407" s="442"/>
      <c r="B407" s="443"/>
      <c r="C407" s="442"/>
      <c r="D407" s="526" t="s">
        <v>143</v>
      </c>
      <c r="E407" s="442"/>
      <c r="F407" s="527" t="s">
        <v>603</v>
      </c>
      <c r="G407" s="442"/>
      <c r="H407" s="442"/>
      <c r="I407" s="429"/>
      <c r="J407" s="442"/>
      <c r="K407" s="442"/>
      <c r="L407" s="443"/>
      <c r="M407" s="528"/>
      <c r="N407" s="529"/>
      <c r="O407" s="530"/>
      <c r="P407" s="530"/>
      <c r="Q407" s="530"/>
      <c r="R407" s="530"/>
      <c r="S407" s="530"/>
      <c r="T407" s="531"/>
      <c r="U407" s="442"/>
      <c r="V407" s="442"/>
      <c r="W407" s="442"/>
      <c r="X407" s="442"/>
      <c r="Y407" s="442"/>
      <c r="Z407" s="442"/>
      <c r="AA407" s="442"/>
      <c r="AB407" s="442"/>
      <c r="AC407" s="442"/>
      <c r="AD407" s="442"/>
      <c r="AE407" s="442"/>
      <c r="AT407" s="435" t="s">
        <v>143</v>
      </c>
      <c r="AU407" s="435" t="s">
        <v>80</v>
      </c>
    </row>
    <row r="408" spans="1:65" s="532" customFormat="1" x14ac:dyDescent="0.2">
      <c r="B408" s="533"/>
      <c r="D408" s="526" t="s">
        <v>145</v>
      </c>
      <c r="E408" s="534" t="s">
        <v>3</v>
      </c>
      <c r="F408" s="535" t="s">
        <v>604</v>
      </c>
      <c r="H408" s="536">
        <v>0.67500000000000004</v>
      </c>
      <c r="I408" s="430"/>
      <c r="L408" s="533"/>
      <c r="M408" s="537"/>
      <c r="N408" s="538"/>
      <c r="O408" s="538"/>
      <c r="P408" s="538"/>
      <c r="Q408" s="538"/>
      <c r="R408" s="538"/>
      <c r="S408" s="538"/>
      <c r="T408" s="539"/>
      <c r="AT408" s="534" t="s">
        <v>145</v>
      </c>
      <c r="AU408" s="534" t="s">
        <v>80</v>
      </c>
      <c r="AV408" s="532" t="s">
        <v>80</v>
      </c>
      <c r="AW408" s="532" t="s">
        <v>33</v>
      </c>
      <c r="AX408" s="532" t="s">
        <v>20</v>
      </c>
      <c r="AY408" s="534" t="s">
        <v>134</v>
      </c>
    </row>
    <row r="409" spans="1:65" s="445" customFormat="1" ht="16.5" customHeight="1" x14ac:dyDescent="0.2">
      <c r="A409" s="442"/>
      <c r="B409" s="443"/>
      <c r="C409" s="514" t="s">
        <v>605</v>
      </c>
      <c r="D409" s="514" t="s">
        <v>136</v>
      </c>
      <c r="E409" s="515" t="s">
        <v>606</v>
      </c>
      <c r="F409" s="516" t="s">
        <v>607</v>
      </c>
      <c r="G409" s="517" t="s">
        <v>199</v>
      </c>
      <c r="H409" s="518">
        <v>0.42399999999999999</v>
      </c>
      <c r="I409" s="401"/>
      <c r="J409" s="519">
        <f>ROUND(I409*H409,2)</f>
        <v>0</v>
      </c>
      <c r="K409" s="516" t="s">
        <v>140</v>
      </c>
      <c r="L409" s="443"/>
      <c r="M409" s="520" t="s">
        <v>3</v>
      </c>
      <c r="N409" s="521" t="s">
        <v>42</v>
      </c>
      <c r="O409" s="522">
        <v>3.79</v>
      </c>
      <c r="P409" s="522">
        <f>O409*H409</f>
        <v>1.6069599999999999</v>
      </c>
      <c r="Q409" s="522">
        <v>0</v>
      </c>
      <c r="R409" s="522">
        <f>Q409*H409</f>
        <v>0</v>
      </c>
      <c r="S409" s="522">
        <v>0</v>
      </c>
      <c r="T409" s="523">
        <f>S409*H409</f>
        <v>0</v>
      </c>
      <c r="U409" s="442"/>
      <c r="V409" s="442"/>
      <c r="W409" s="442"/>
      <c r="X409" s="442"/>
      <c r="Y409" s="442"/>
      <c r="Z409" s="442"/>
      <c r="AA409" s="442"/>
      <c r="AB409" s="442"/>
      <c r="AC409" s="442"/>
      <c r="AD409" s="442"/>
      <c r="AE409" s="442"/>
      <c r="AR409" s="524" t="s">
        <v>238</v>
      </c>
      <c r="AT409" s="524" t="s">
        <v>136</v>
      </c>
      <c r="AU409" s="524" t="s">
        <v>80</v>
      </c>
      <c r="AY409" s="435" t="s">
        <v>134</v>
      </c>
      <c r="BE409" s="525">
        <f>IF(N409="základní",J409,0)</f>
        <v>0</v>
      </c>
      <c r="BF409" s="525">
        <f>IF(N409="snížená",J409,0)</f>
        <v>0</v>
      </c>
      <c r="BG409" s="525">
        <f>IF(N409="zákl. přenesená",J409,0)</f>
        <v>0</v>
      </c>
      <c r="BH409" s="525">
        <f>IF(N409="sníž. přenesená",J409,0)</f>
        <v>0</v>
      </c>
      <c r="BI409" s="525">
        <f>IF(N409="nulová",J409,0)</f>
        <v>0</v>
      </c>
      <c r="BJ409" s="435" t="s">
        <v>20</v>
      </c>
      <c r="BK409" s="525">
        <f>ROUND(I409*H409,2)</f>
        <v>0</v>
      </c>
      <c r="BL409" s="435" t="s">
        <v>238</v>
      </c>
      <c r="BM409" s="524" t="s">
        <v>608</v>
      </c>
    </row>
    <row r="410" spans="1:65" s="445" customFormat="1" ht="19.5" x14ac:dyDescent="0.2">
      <c r="A410" s="442"/>
      <c r="B410" s="443"/>
      <c r="C410" s="442"/>
      <c r="D410" s="526" t="s">
        <v>143</v>
      </c>
      <c r="E410" s="442"/>
      <c r="F410" s="527" t="s">
        <v>609</v>
      </c>
      <c r="G410" s="442"/>
      <c r="H410" s="442"/>
      <c r="I410" s="429"/>
      <c r="J410" s="442"/>
      <c r="K410" s="442"/>
      <c r="L410" s="443"/>
      <c r="M410" s="528"/>
      <c r="N410" s="529"/>
      <c r="O410" s="530"/>
      <c r="P410" s="530"/>
      <c r="Q410" s="530"/>
      <c r="R410" s="530"/>
      <c r="S410" s="530"/>
      <c r="T410" s="531"/>
      <c r="U410" s="442"/>
      <c r="V410" s="442"/>
      <c r="W410" s="442"/>
      <c r="X410" s="442"/>
      <c r="Y410" s="442"/>
      <c r="Z410" s="442"/>
      <c r="AA410" s="442"/>
      <c r="AB410" s="442"/>
      <c r="AC410" s="442"/>
      <c r="AD410" s="442"/>
      <c r="AE410" s="442"/>
      <c r="AT410" s="435" t="s">
        <v>143</v>
      </c>
      <c r="AU410" s="435" t="s">
        <v>80</v>
      </c>
    </row>
    <row r="411" spans="1:65" s="501" customFormat="1" ht="22.9" customHeight="1" x14ac:dyDescent="0.2">
      <c r="B411" s="502"/>
      <c r="D411" s="503" t="s">
        <v>70</v>
      </c>
      <c r="E411" s="512" t="s">
        <v>610</v>
      </c>
      <c r="F411" s="512" t="s">
        <v>611</v>
      </c>
      <c r="I411" s="434"/>
      <c r="J411" s="513">
        <f>BK411</f>
        <v>0</v>
      </c>
      <c r="L411" s="502"/>
      <c r="M411" s="506"/>
      <c r="N411" s="507"/>
      <c r="O411" s="507"/>
      <c r="P411" s="508">
        <f>SUM(P412:P420)</f>
        <v>6.0941130000000001</v>
      </c>
      <c r="Q411" s="507"/>
      <c r="R411" s="508">
        <f>SUM(R412:R420)</f>
        <v>4.8718000000000004E-2</v>
      </c>
      <c r="S411" s="507"/>
      <c r="T411" s="509">
        <f>SUM(T412:T420)</f>
        <v>0</v>
      </c>
      <c r="AR411" s="503" t="s">
        <v>80</v>
      </c>
      <c r="AT411" s="510" t="s">
        <v>70</v>
      </c>
      <c r="AU411" s="510" t="s">
        <v>20</v>
      </c>
      <c r="AY411" s="503" t="s">
        <v>134</v>
      </c>
      <c r="BK411" s="511">
        <f>SUM(BK412:BK420)</f>
        <v>0</v>
      </c>
    </row>
    <row r="412" spans="1:65" s="445" customFormat="1" ht="16.5" customHeight="1" x14ac:dyDescent="0.2">
      <c r="A412" s="442"/>
      <c r="B412" s="443"/>
      <c r="C412" s="514" t="s">
        <v>612</v>
      </c>
      <c r="D412" s="514" t="s">
        <v>136</v>
      </c>
      <c r="E412" s="515" t="s">
        <v>613</v>
      </c>
      <c r="F412" s="516" t="s">
        <v>614</v>
      </c>
      <c r="G412" s="517" t="s">
        <v>325</v>
      </c>
      <c r="H412" s="518">
        <v>12.8</v>
      </c>
      <c r="I412" s="401"/>
      <c r="J412" s="519">
        <f>ROUND(I412*H412,2)</f>
        <v>0</v>
      </c>
      <c r="K412" s="516" t="s">
        <v>140</v>
      </c>
      <c r="L412" s="443"/>
      <c r="M412" s="520" t="s">
        <v>3</v>
      </c>
      <c r="N412" s="521" t="s">
        <v>42</v>
      </c>
      <c r="O412" s="522">
        <v>0.26500000000000001</v>
      </c>
      <c r="P412" s="522">
        <f>O412*H412</f>
        <v>3.3920000000000003</v>
      </c>
      <c r="Q412" s="522">
        <v>2.8600000000000001E-3</v>
      </c>
      <c r="R412" s="522">
        <f>Q412*H412</f>
        <v>3.6608000000000002E-2</v>
      </c>
      <c r="S412" s="522">
        <v>0</v>
      </c>
      <c r="T412" s="523">
        <f>S412*H412</f>
        <v>0</v>
      </c>
      <c r="U412" s="442"/>
      <c r="V412" s="442"/>
      <c r="W412" s="442"/>
      <c r="X412" s="442"/>
      <c r="Y412" s="442"/>
      <c r="Z412" s="442"/>
      <c r="AA412" s="442"/>
      <c r="AB412" s="442"/>
      <c r="AC412" s="442"/>
      <c r="AD412" s="442"/>
      <c r="AE412" s="442"/>
      <c r="AR412" s="524" t="s">
        <v>238</v>
      </c>
      <c r="AT412" s="524" t="s">
        <v>136</v>
      </c>
      <c r="AU412" s="524" t="s">
        <v>80</v>
      </c>
      <c r="AY412" s="435" t="s">
        <v>134</v>
      </c>
      <c r="BE412" s="525">
        <f>IF(N412="základní",J412,0)</f>
        <v>0</v>
      </c>
      <c r="BF412" s="525">
        <f>IF(N412="snížená",J412,0)</f>
        <v>0</v>
      </c>
      <c r="BG412" s="525">
        <f>IF(N412="zákl. přenesená",J412,0)</f>
        <v>0</v>
      </c>
      <c r="BH412" s="525">
        <f>IF(N412="sníž. přenesená",J412,0)</f>
        <v>0</v>
      </c>
      <c r="BI412" s="525">
        <f>IF(N412="nulová",J412,0)</f>
        <v>0</v>
      </c>
      <c r="BJ412" s="435" t="s">
        <v>20</v>
      </c>
      <c r="BK412" s="525">
        <f>ROUND(I412*H412,2)</f>
        <v>0</v>
      </c>
      <c r="BL412" s="435" t="s">
        <v>238</v>
      </c>
      <c r="BM412" s="524" t="s">
        <v>615</v>
      </c>
    </row>
    <row r="413" spans="1:65" s="445" customFormat="1" x14ac:dyDescent="0.2">
      <c r="A413" s="442"/>
      <c r="B413" s="443"/>
      <c r="C413" s="442"/>
      <c r="D413" s="526" t="s">
        <v>143</v>
      </c>
      <c r="E413" s="442"/>
      <c r="F413" s="527" t="s">
        <v>616</v>
      </c>
      <c r="G413" s="442"/>
      <c r="H413" s="442"/>
      <c r="I413" s="429"/>
      <c r="J413" s="442"/>
      <c r="K413" s="442"/>
      <c r="L413" s="443"/>
      <c r="M413" s="528"/>
      <c r="N413" s="529"/>
      <c r="O413" s="530"/>
      <c r="P413" s="530"/>
      <c r="Q413" s="530"/>
      <c r="R413" s="530"/>
      <c r="S413" s="530"/>
      <c r="T413" s="531"/>
      <c r="U413" s="442"/>
      <c r="V413" s="442"/>
      <c r="W413" s="442"/>
      <c r="X413" s="442"/>
      <c r="Y413" s="442"/>
      <c r="Z413" s="442"/>
      <c r="AA413" s="442"/>
      <c r="AB413" s="442"/>
      <c r="AC413" s="442"/>
      <c r="AD413" s="442"/>
      <c r="AE413" s="442"/>
      <c r="AT413" s="435" t="s">
        <v>143</v>
      </c>
      <c r="AU413" s="435" t="s">
        <v>80</v>
      </c>
    </row>
    <row r="414" spans="1:65" s="532" customFormat="1" x14ac:dyDescent="0.2">
      <c r="B414" s="533"/>
      <c r="D414" s="526" t="s">
        <v>145</v>
      </c>
      <c r="E414" s="534" t="s">
        <v>3</v>
      </c>
      <c r="F414" s="535" t="s">
        <v>617</v>
      </c>
      <c r="H414" s="536">
        <v>12.8</v>
      </c>
      <c r="I414" s="430"/>
      <c r="L414" s="533"/>
      <c r="M414" s="537"/>
      <c r="N414" s="538"/>
      <c r="O414" s="538"/>
      <c r="P414" s="538"/>
      <c r="Q414" s="538"/>
      <c r="R414" s="538"/>
      <c r="S414" s="538"/>
      <c r="T414" s="539"/>
      <c r="AT414" s="534" t="s">
        <v>145</v>
      </c>
      <c r="AU414" s="534" t="s">
        <v>80</v>
      </c>
      <c r="AV414" s="532" t="s">
        <v>80</v>
      </c>
      <c r="AW414" s="532" t="s">
        <v>33</v>
      </c>
      <c r="AX414" s="532" t="s">
        <v>20</v>
      </c>
      <c r="AY414" s="534" t="s">
        <v>134</v>
      </c>
    </row>
    <row r="415" spans="1:65" s="445" customFormat="1" ht="16.5" customHeight="1" x14ac:dyDescent="0.2">
      <c r="A415" s="442"/>
      <c r="B415" s="443"/>
      <c r="C415" s="514" t="s">
        <v>618</v>
      </c>
      <c r="D415" s="514" t="s">
        <v>136</v>
      </c>
      <c r="E415" s="515" t="s">
        <v>619</v>
      </c>
      <c r="F415" s="516" t="s">
        <v>620</v>
      </c>
      <c r="G415" s="517" t="s">
        <v>458</v>
      </c>
      <c r="H415" s="518">
        <v>2</v>
      </c>
      <c r="I415" s="401"/>
      <c r="J415" s="519">
        <f>ROUND(I415*H415,2)</f>
        <v>0</v>
      </c>
      <c r="K415" s="516" t="s">
        <v>140</v>
      </c>
      <c r="L415" s="443"/>
      <c r="M415" s="520" t="s">
        <v>3</v>
      </c>
      <c r="N415" s="521" t="s">
        <v>42</v>
      </c>
      <c r="O415" s="522">
        <v>0.4</v>
      </c>
      <c r="P415" s="522">
        <f>O415*H415</f>
        <v>0.8</v>
      </c>
      <c r="Q415" s="522">
        <v>4.8000000000000001E-4</v>
      </c>
      <c r="R415" s="522">
        <f>Q415*H415</f>
        <v>9.6000000000000002E-4</v>
      </c>
      <c r="S415" s="522">
        <v>0</v>
      </c>
      <c r="T415" s="523">
        <f>S415*H415</f>
        <v>0</v>
      </c>
      <c r="U415" s="442"/>
      <c r="V415" s="442"/>
      <c r="W415" s="442"/>
      <c r="X415" s="442"/>
      <c r="Y415" s="442"/>
      <c r="Z415" s="442"/>
      <c r="AA415" s="442"/>
      <c r="AB415" s="442"/>
      <c r="AC415" s="442"/>
      <c r="AD415" s="442"/>
      <c r="AE415" s="442"/>
      <c r="AR415" s="524" t="s">
        <v>238</v>
      </c>
      <c r="AT415" s="524" t="s">
        <v>136</v>
      </c>
      <c r="AU415" s="524" t="s">
        <v>80</v>
      </c>
      <c r="AY415" s="435" t="s">
        <v>134</v>
      </c>
      <c r="BE415" s="525">
        <f>IF(N415="základní",J415,0)</f>
        <v>0</v>
      </c>
      <c r="BF415" s="525">
        <f>IF(N415="snížená",J415,0)</f>
        <v>0</v>
      </c>
      <c r="BG415" s="525">
        <f>IF(N415="zákl. přenesená",J415,0)</f>
        <v>0</v>
      </c>
      <c r="BH415" s="525">
        <f>IF(N415="sníž. přenesená",J415,0)</f>
        <v>0</v>
      </c>
      <c r="BI415" s="525">
        <f>IF(N415="nulová",J415,0)</f>
        <v>0</v>
      </c>
      <c r="BJ415" s="435" t="s">
        <v>20</v>
      </c>
      <c r="BK415" s="525">
        <f>ROUND(I415*H415,2)</f>
        <v>0</v>
      </c>
      <c r="BL415" s="435" t="s">
        <v>238</v>
      </c>
      <c r="BM415" s="524" t="s">
        <v>621</v>
      </c>
    </row>
    <row r="416" spans="1:65" s="445" customFormat="1" ht="19.5" x14ac:dyDescent="0.2">
      <c r="A416" s="442"/>
      <c r="B416" s="443"/>
      <c r="C416" s="442"/>
      <c r="D416" s="526" t="s">
        <v>143</v>
      </c>
      <c r="E416" s="442"/>
      <c r="F416" s="527" t="s">
        <v>622</v>
      </c>
      <c r="G416" s="442"/>
      <c r="H416" s="442"/>
      <c r="I416" s="429"/>
      <c r="J416" s="442"/>
      <c r="K416" s="442"/>
      <c r="L416" s="443"/>
      <c r="M416" s="528"/>
      <c r="N416" s="529"/>
      <c r="O416" s="530"/>
      <c r="P416" s="530"/>
      <c r="Q416" s="530"/>
      <c r="R416" s="530"/>
      <c r="S416" s="530"/>
      <c r="T416" s="531"/>
      <c r="U416" s="442"/>
      <c r="V416" s="442"/>
      <c r="W416" s="442"/>
      <c r="X416" s="442"/>
      <c r="Y416" s="442"/>
      <c r="Z416" s="442"/>
      <c r="AA416" s="442"/>
      <c r="AB416" s="442"/>
      <c r="AC416" s="442"/>
      <c r="AD416" s="442"/>
      <c r="AE416" s="442"/>
      <c r="AT416" s="435" t="s">
        <v>143</v>
      </c>
      <c r="AU416" s="435" t="s">
        <v>80</v>
      </c>
    </row>
    <row r="417" spans="1:65" s="445" customFormat="1" ht="16.5" customHeight="1" x14ac:dyDescent="0.2">
      <c r="A417" s="442"/>
      <c r="B417" s="443"/>
      <c r="C417" s="514" t="s">
        <v>623</v>
      </c>
      <c r="D417" s="514" t="s">
        <v>136</v>
      </c>
      <c r="E417" s="515" t="s">
        <v>624</v>
      </c>
      <c r="F417" s="516" t="s">
        <v>625</v>
      </c>
      <c r="G417" s="517" t="s">
        <v>325</v>
      </c>
      <c r="H417" s="518">
        <v>5</v>
      </c>
      <c r="I417" s="401"/>
      <c r="J417" s="519">
        <f>ROUND(I417*H417,2)</f>
        <v>0</v>
      </c>
      <c r="K417" s="516" t="s">
        <v>140</v>
      </c>
      <c r="L417" s="443"/>
      <c r="M417" s="520" t="s">
        <v>3</v>
      </c>
      <c r="N417" s="521" t="s">
        <v>42</v>
      </c>
      <c r="O417" s="522">
        <v>0.33400000000000002</v>
      </c>
      <c r="P417" s="522">
        <f>O417*H417</f>
        <v>1.6700000000000002</v>
      </c>
      <c r="Q417" s="522">
        <v>2.2300000000000002E-3</v>
      </c>
      <c r="R417" s="522">
        <f>Q417*H417</f>
        <v>1.115E-2</v>
      </c>
      <c r="S417" s="522">
        <v>0</v>
      </c>
      <c r="T417" s="523">
        <f>S417*H417</f>
        <v>0</v>
      </c>
      <c r="U417" s="442"/>
      <c r="V417" s="442"/>
      <c r="W417" s="442"/>
      <c r="X417" s="442"/>
      <c r="Y417" s="442"/>
      <c r="Z417" s="442"/>
      <c r="AA417" s="442"/>
      <c r="AB417" s="442"/>
      <c r="AC417" s="442"/>
      <c r="AD417" s="442"/>
      <c r="AE417" s="442"/>
      <c r="AR417" s="524" t="s">
        <v>238</v>
      </c>
      <c r="AT417" s="524" t="s">
        <v>136</v>
      </c>
      <c r="AU417" s="524" t="s">
        <v>80</v>
      </c>
      <c r="AY417" s="435" t="s">
        <v>134</v>
      </c>
      <c r="BE417" s="525">
        <f>IF(N417="základní",J417,0)</f>
        <v>0</v>
      </c>
      <c r="BF417" s="525">
        <f>IF(N417="snížená",J417,0)</f>
        <v>0</v>
      </c>
      <c r="BG417" s="525">
        <f>IF(N417="zákl. přenesená",J417,0)</f>
        <v>0</v>
      </c>
      <c r="BH417" s="525">
        <f>IF(N417="sníž. přenesená",J417,0)</f>
        <v>0</v>
      </c>
      <c r="BI417" s="525">
        <f>IF(N417="nulová",J417,0)</f>
        <v>0</v>
      </c>
      <c r="BJ417" s="435" t="s">
        <v>20</v>
      </c>
      <c r="BK417" s="525">
        <f>ROUND(I417*H417,2)</f>
        <v>0</v>
      </c>
      <c r="BL417" s="435" t="s">
        <v>238</v>
      </c>
      <c r="BM417" s="524" t="s">
        <v>626</v>
      </c>
    </row>
    <row r="418" spans="1:65" s="445" customFormat="1" x14ac:dyDescent="0.2">
      <c r="A418" s="442"/>
      <c r="B418" s="443"/>
      <c r="C418" s="442"/>
      <c r="D418" s="526" t="s">
        <v>143</v>
      </c>
      <c r="E418" s="442"/>
      <c r="F418" s="527" t="s">
        <v>627</v>
      </c>
      <c r="G418" s="442"/>
      <c r="H418" s="442"/>
      <c r="I418" s="429"/>
      <c r="J418" s="442"/>
      <c r="K418" s="442"/>
      <c r="L418" s="443"/>
      <c r="M418" s="528"/>
      <c r="N418" s="529"/>
      <c r="O418" s="530"/>
      <c r="P418" s="530"/>
      <c r="Q418" s="530"/>
      <c r="R418" s="530"/>
      <c r="S418" s="530"/>
      <c r="T418" s="531"/>
      <c r="U418" s="442"/>
      <c r="V418" s="442"/>
      <c r="W418" s="442"/>
      <c r="X418" s="442"/>
      <c r="Y418" s="442"/>
      <c r="Z418" s="442"/>
      <c r="AA418" s="442"/>
      <c r="AB418" s="442"/>
      <c r="AC418" s="442"/>
      <c r="AD418" s="442"/>
      <c r="AE418" s="442"/>
      <c r="AT418" s="435" t="s">
        <v>143</v>
      </c>
      <c r="AU418" s="435" t="s">
        <v>80</v>
      </c>
    </row>
    <row r="419" spans="1:65" s="445" customFormat="1" ht="16.5" customHeight="1" x14ac:dyDescent="0.2">
      <c r="A419" s="442"/>
      <c r="B419" s="443"/>
      <c r="C419" s="514" t="s">
        <v>628</v>
      </c>
      <c r="D419" s="514" t="s">
        <v>136</v>
      </c>
      <c r="E419" s="515" t="s">
        <v>629</v>
      </c>
      <c r="F419" s="516" t="s">
        <v>630</v>
      </c>
      <c r="G419" s="517" t="s">
        <v>199</v>
      </c>
      <c r="H419" s="518">
        <v>4.9000000000000002E-2</v>
      </c>
      <c r="I419" s="401"/>
      <c r="J419" s="519">
        <f>ROUND(I419*H419,2)</f>
        <v>0</v>
      </c>
      <c r="K419" s="516" t="s">
        <v>140</v>
      </c>
      <c r="L419" s="443"/>
      <c r="M419" s="520" t="s">
        <v>3</v>
      </c>
      <c r="N419" s="521" t="s">
        <v>42</v>
      </c>
      <c r="O419" s="522">
        <v>4.7370000000000001</v>
      </c>
      <c r="P419" s="522">
        <f>O419*H419</f>
        <v>0.23211300000000001</v>
      </c>
      <c r="Q419" s="522">
        <v>0</v>
      </c>
      <c r="R419" s="522">
        <f>Q419*H419</f>
        <v>0</v>
      </c>
      <c r="S419" s="522">
        <v>0</v>
      </c>
      <c r="T419" s="523">
        <f>S419*H419</f>
        <v>0</v>
      </c>
      <c r="U419" s="442"/>
      <c r="V419" s="442"/>
      <c r="W419" s="442"/>
      <c r="X419" s="442"/>
      <c r="Y419" s="442"/>
      <c r="Z419" s="442"/>
      <c r="AA419" s="442"/>
      <c r="AB419" s="442"/>
      <c r="AC419" s="442"/>
      <c r="AD419" s="442"/>
      <c r="AE419" s="442"/>
      <c r="AR419" s="524" t="s">
        <v>238</v>
      </c>
      <c r="AT419" s="524" t="s">
        <v>136</v>
      </c>
      <c r="AU419" s="524" t="s">
        <v>80</v>
      </c>
      <c r="AY419" s="435" t="s">
        <v>134</v>
      </c>
      <c r="BE419" s="525">
        <f>IF(N419="základní",J419,0)</f>
        <v>0</v>
      </c>
      <c r="BF419" s="525">
        <f>IF(N419="snížená",J419,0)</f>
        <v>0</v>
      </c>
      <c r="BG419" s="525">
        <f>IF(N419="zákl. přenesená",J419,0)</f>
        <v>0</v>
      </c>
      <c r="BH419" s="525">
        <f>IF(N419="sníž. přenesená",J419,0)</f>
        <v>0</v>
      </c>
      <c r="BI419" s="525">
        <f>IF(N419="nulová",J419,0)</f>
        <v>0</v>
      </c>
      <c r="BJ419" s="435" t="s">
        <v>20</v>
      </c>
      <c r="BK419" s="525">
        <f>ROUND(I419*H419,2)</f>
        <v>0</v>
      </c>
      <c r="BL419" s="435" t="s">
        <v>238</v>
      </c>
      <c r="BM419" s="524" t="s">
        <v>631</v>
      </c>
    </row>
    <row r="420" spans="1:65" s="445" customFormat="1" ht="19.5" x14ac:dyDescent="0.2">
      <c r="A420" s="442"/>
      <c r="B420" s="443"/>
      <c r="C420" s="442"/>
      <c r="D420" s="526" t="s">
        <v>143</v>
      </c>
      <c r="E420" s="442"/>
      <c r="F420" s="527" t="s">
        <v>632</v>
      </c>
      <c r="G420" s="442"/>
      <c r="H420" s="442"/>
      <c r="I420" s="429"/>
      <c r="J420" s="442"/>
      <c r="K420" s="442"/>
      <c r="L420" s="443"/>
      <c r="M420" s="528"/>
      <c r="N420" s="529"/>
      <c r="O420" s="530"/>
      <c r="P420" s="530"/>
      <c r="Q420" s="530"/>
      <c r="R420" s="530"/>
      <c r="S420" s="530"/>
      <c r="T420" s="531"/>
      <c r="U420" s="442"/>
      <c r="V420" s="442"/>
      <c r="W420" s="442"/>
      <c r="X420" s="442"/>
      <c r="Y420" s="442"/>
      <c r="Z420" s="442"/>
      <c r="AA420" s="442"/>
      <c r="AB420" s="442"/>
      <c r="AC420" s="442"/>
      <c r="AD420" s="442"/>
      <c r="AE420" s="442"/>
      <c r="AT420" s="435" t="s">
        <v>143</v>
      </c>
      <c r="AU420" s="435" t="s">
        <v>80</v>
      </c>
    </row>
    <row r="421" spans="1:65" s="501" customFormat="1" ht="22.9" customHeight="1" x14ac:dyDescent="0.2">
      <c r="B421" s="502"/>
      <c r="D421" s="503" t="s">
        <v>70</v>
      </c>
      <c r="E421" s="512" t="s">
        <v>633</v>
      </c>
      <c r="F421" s="512" t="s">
        <v>634</v>
      </c>
      <c r="I421" s="434"/>
      <c r="J421" s="513">
        <f>BK421</f>
        <v>0</v>
      </c>
      <c r="L421" s="502"/>
      <c r="M421" s="506"/>
      <c r="N421" s="507"/>
      <c r="O421" s="507"/>
      <c r="P421" s="508">
        <f>SUM(P422:P449)</f>
        <v>34.495152000000004</v>
      </c>
      <c r="Q421" s="507"/>
      <c r="R421" s="508">
        <f>SUM(R422:R449)</f>
        <v>1.5241183200000004</v>
      </c>
      <c r="S421" s="507"/>
      <c r="T421" s="509">
        <f>SUM(T422:T449)</f>
        <v>0</v>
      </c>
      <c r="AR421" s="503" t="s">
        <v>80</v>
      </c>
      <c r="AT421" s="510" t="s">
        <v>70</v>
      </c>
      <c r="AU421" s="510" t="s">
        <v>20</v>
      </c>
      <c r="AY421" s="503" t="s">
        <v>134</v>
      </c>
      <c r="BK421" s="511">
        <f>SUM(BK422:BK449)</f>
        <v>0</v>
      </c>
    </row>
    <row r="422" spans="1:65" s="445" customFormat="1" ht="16.5" customHeight="1" x14ac:dyDescent="0.2">
      <c r="A422" s="442"/>
      <c r="B422" s="443"/>
      <c r="C422" s="514" t="s">
        <v>635</v>
      </c>
      <c r="D422" s="514" t="s">
        <v>136</v>
      </c>
      <c r="E422" s="515" t="s">
        <v>636</v>
      </c>
      <c r="F422" s="516" t="s">
        <v>637</v>
      </c>
      <c r="G422" s="517" t="s">
        <v>219</v>
      </c>
      <c r="H422" s="518">
        <v>23.68</v>
      </c>
      <c r="I422" s="401"/>
      <c r="J422" s="519">
        <f>ROUND(I422*H422,2)</f>
        <v>0</v>
      </c>
      <c r="K422" s="516" t="s">
        <v>140</v>
      </c>
      <c r="L422" s="443"/>
      <c r="M422" s="520" t="s">
        <v>3</v>
      </c>
      <c r="N422" s="521" t="s">
        <v>42</v>
      </c>
      <c r="O422" s="522">
        <v>0.44</v>
      </c>
      <c r="P422" s="522">
        <f>O422*H422</f>
        <v>10.4192</v>
      </c>
      <c r="Q422" s="522">
        <v>4.444E-2</v>
      </c>
      <c r="R422" s="522">
        <f>Q422*H422</f>
        <v>1.0523392</v>
      </c>
      <c r="S422" s="522">
        <v>0</v>
      </c>
      <c r="T422" s="523">
        <f>S422*H422</f>
        <v>0</v>
      </c>
      <c r="U422" s="442"/>
      <c r="V422" s="442"/>
      <c r="W422" s="442"/>
      <c r="X422" s="442"/>
      <c r="Y422" s="442"/>
      <c r="Z422" s="442"/>
      <c r="AA422" s="442"/>
      <c r="AB422" s="442"/>
      <c r="AC422" s="442"/>
      <c r="AD422" s="442"/>
      <c r="AE422" s="442"/>
      <c r="AR422" s="524" t="s">
        <v>238</v>
      </c>
      <c r="AT422" s="524" t="s">
        <v>136</v>
      </c>
      <c r="AU422" s="524" t="s">
        <v>80</v>
      </c>
      <c r="AY422" s="435" t="s">
        <v>134</v>
      </c>
      <c r="BE422" s="525">
        <f>IF(N422="základní",J422,0)</f>
        <v>0</v>
      </c>
      <c r="BF422" s="525">
        <f>IF(N422="snížená",J422,0)</f>
        <v>0</v>
      </c>
      <c r="BG422" s="525">
        <f>IF(N422="zákl. přenesená",J422,0)</f>
        <v>0</v>
      </c>
      <c r="BH422" s="525">
        <f>IF(N422="sníž. přenesená",J422,0)</f>
        <v>0</v>
      </c>
      <c r="BI422" s="525">
        <f>IF(N422="nulová",J422,0)</f>
        <v>0</v>
      </c>
      <c r="BJ422" s="435" t="s">
        <v>20</v>
      </c>
      <c r="BK422" s="525">
        <f>ROUND(I422*H422,2)</f>
        <v>0</v>
      </c>
      <c r="BL422" s="435" t="s">
        <v>238</v>
      </c>
      <c r="BM422" s="524" t="s">
        <v>638</v>
      </c>
    </row>
    <row r="423" spans="1:65" s="445" customFormat="1" x14ac:dyDescent="0.2">
      <c r="A423" s="442"/>
      <c r="B423" s="443"/>
      <c r="C423" s="442"/>
      <c r="D423" s="526" t="s">
        <v>143</v>
      </c>
      <c r="E423" s="442"/>
      <c r="F423" s="527" t="s">
        <v>639</v>
      </c>
      <c r="G423" s="442"/>
      <c r="H423" s="442"/>
      <c r="I423" s="429"/>
      <c r="J423" s="442"/>
      <c r="K423" s="442"/>
      <c r="L423" s="443"/>
      <c r="M423" s="528"/>
      <c r="N423" s="529"/>
      <c r="O423" s="530"/>
      <c r="P423" s="530"/>
      <c r="Q423" s="530"/>
      <c r="R423" s="530"/>
      <c r="S423" s="530"/>
      <c r="T423" s="531"/>
      <c r="U423" s="442"/>
      <c r="V423" s="442"/>
      <c r="W423" s="442"/>
      <c r="X423" s="442"/>
      <c r="Y423" s="442"/>
      <c r="Z423" s="442"/>
      <c r="AA423" s="442"/>
      <c r="AB423" s="442"/>
      <c r="AC423" s="442"/>
      <c r="AD423" s="442"/>
      <c r="AE423" s="442"/>
      <c r="AT423" s="435" t="s">
        <v>143</v>
      </c>
      <c r="AU423" s="435" t="s">
        <v>80</v>
      </c>
    </row>
    <row r="424" spans="1:65" s="532" customFormat="1" x14ac:dyDescent="0.2">
      <c r="B424" s="533"/>
      <c r="D424" s="526" t="s">
        <v>145</v>
      </c>
      <c r="E424" s="534" t="s">
        <v>3</v>
      </c>
      <c r="F424" s="535" t="s">
        <v>586</v>
      </c>
      <c r="H424" s="536">
        <v>23.68</v>
      </c>
      <c r="I424" s="430"/>
      <c r="L424" s="533"/>
      <c r="M424" s="537"/>
      <c r="N424" s="538"/>
      <c r="O424" s="538"/>
      <c r="P424" s="538"/>
      <c r="Q424" s="538"/>
      <c r="R424" s="538"/>
      <c r="S424" s="538"/>
      <c r="T424" s="539"/>
      <c r="AT424" s="534" t="s">
        <v>145</v>
      </c>
      <c r="AU424" s="534" t="s">
        <v>80</v>
      </c>
      <c r="AV424" s="532" t="s">
        <v>80</v>
      </c>
      <c r="AW424" s="532" t="s">
        <v>33</v>
      </c>
      <c r="AX424" s="532" t="s">
        <v>20</v>
      </c>
      <c r="AY424" s="534" t="s">
        <v>134</v>
      </c>
    </row>
    <row r="425" spans="1:65" s="445" customFormat="1" ht="16.5" customHeight="1" x14ac:dyDescent="0.2">
      <c r="A425" s="442"/>
      <c r="B425" s="443"/>
      <c r="C425" s="514" t="s">
        <v>640</v>
      </c>
      <c r="D425" s="514" t="s">
        <v>136</v>
      </c>
      <c r="E425" s="515" t="s">
        <v>641</v>
      </c>
      <c r="F425" s="516" t="s">
        <v>642</v>
      </c>
      <c r="G425" s="517" t="s">
        <v>219</v>
      </c>
      <c r="H425" s="518">
        <v>23.68</v>
      </c>
      <c r="I425" s="401"/>
      <c r="J425" s="519">
        <f>ROUND(I425*H425,2)</f>
        <v>0</v>
      </c>
      <c r="K425" s="516" t="s">
        <v>140</v>
      </c>
      <c r="L425" s="443"/>
      <c r="M425" s="520" t="s">
        <v>3</v>
      </c>
      <c r="N425" s="521" t="s">
        <v>42</v>
      </c>
      <c r="O425" s="522">
        <v>0.14699999999999999</v>
      </c>
      <c r="P425" s="522">
        <f>O425*H425</f>
        <v>3.4809599999999996</v>
      </c>
      <c r="Q425" s="522">
        <v>3.0000000000000001E-5</v>
      </c>
      <c r="R425" s="522">
        <f>Q425*H425</f>
        <v>7.1040000000000003E-4</v>
      </c>
      <c r="S425" s="522">
        <v>0</v>
      </c>
      <c r="T425" s="523">
        <f>S425*H425</f>
        <v>0</v>
      </c>
      <c r="U425" s="442"/>
      <c r="V425" s="442"/>
      <c r="W425" s="442"/>
      <c r="X425" s="442"/>
      <c r="Y425" s="442"/>
      <c r="Z425" s="442"/>
      <c r="AA425" s="442"/>
      <c r="AB425" s="442"/>
      <c r="AC425" s="442"/>
      <c r="AD425" s="442"/>
      <c r="AE425" s="442"/>
      <c r="AR425" s="524" t="s">
        <v>238</v>
      </c>
      <c r="AT425" s="524" t="s">
        <v>136</v>
      </c>
      <c r="AU425" s="524" t="s">
        <v>80</v>
      </c>
      <c r="AY425" s="435" t="s">
        <v>134</v>
      </c>
      <c r="BE425" s="525">
        <f>IF(N425="základní",J425,0)</f>
        <v>0</v>
      </c>
      <c r="BF425" s="525">
        <f>IF(N425="snížená",J425,0)</f>
        <v>0</v>
      </c>
      <c r="BG425" s="525">
        <f>IF(N425="zákl. přenesená",J425,0)</f>
        <v>0</v>
      </c>
      <c r="BH425" s="525">
        <f>IF(N425="sníž. přenesená",J425,0)</f>
        <v>0</v>
      </c>
      <c r="BI425" s="525">
        <f>IF(N425="nulová",J425,0)</f>
        <v>0</v>
      </c>
      <c r="BJ425" s="435" t="s">
        <v>20</v>
      </c>
      <c r="BK425" s="525">
        <f>ROUND(I425*H425,2)</f>
        <v>0</v>
      </c>
      <c r="BL425" s="435" t="s">
        <v>238</v>
      </c>
      <c r="BM425" s="524" t="s">
        <v>643</v>
      </c>
    </row>
    <row r="426" spans="1:65" s="445" customFormat="1" x14ac:dyDescent="0.2">
      <c r="A426" s="442"/>
      <c r="B426" s="443"/>
      <c r="C426" s="442"/>
      <c r="D426" s="526" t="s">
        <v>143</v>
      </c>
      <c r="E426" s="442"/>
      <c r="F426" s="527" t="s">
        <v>644</v>
      </c>
      <c r="G426" s="442"/>
      <c r="H426" s="442"/>
      <c r="I426" s="429"/>
      <c r="J426" s="442"/>
      <c r="K426" s="442"/>
      <c r="L426" s="443"/>
      <c r="M426" s="528"/>
      <c r="N426" s="529"/>
      <c r="O426" s="530"/>
      <c r="P426" s="530"/>
      <c r="Q426" s="530"/>
      <c r="R426" s="530"/>
      <c r="S426" s="530"/>
      <c r="T426" s="531"/>
      <c r="U426" s="442"/>
      <c r="V426" s="442"/>
      <c r="W426" s="442"/>
      <c r="X426" s="442"/>
      <c r="Y426" s="442"/>
      <c r="Z426" s="442"/>
      <c r="AA426" s="442"/>
      <c r="AB426" s="442"/>
      <c r="AC426" s="442"/>
      <c r="AD426" s="442"/>
      <c r="AE426" s="442"/>
      <c r="AT426" s="435" t="s">
        <v>143</v>
      </c>
      <c r="AU426" s="435" t="s">
        <v>80</v>
      </c>
    </row>
    <row r="427" spans="1:65" s="445" customFormat="1" ht="16.5" customHeight="1" x14ac:dyDescent="0.2">
      <c r="A427" s="442"/>
      <c r="B427" s="443"/>
      <c r="C427" s="514" t="s">
        <v>645</v>
      </c>
      <c r="D427" s="514" t="s">
        <v>136</v>
      </c>
      <c r="E427" s="515" t="s">
        <v>646</v>
      </c>
      <c r="F427" s="516" t="s">
        <v>647</v>
      </c>
      <c r="G427" s="517" t="s">
        <v>458</v>
      </c>
      <c r="H427" s="518">
        <v>14</v>
      </c>
      <c r="I427" s="401"/>
      <c r="J427" s="519">
        <f>ROUND(I427*H427,2)</f>
        <v>0</v>
      </c>
      <c r="K427" s="516" t="s">
        <v>140</v>
      </c>
      <c r="L427" s="443"/>
      <c r="M427" s="520" t="s">
        <v>3</v>
      </c>
      <c r="N427" s="521" t="s">
        <v>42</v>
      </c>
      <c r="O427" s="522">
        <v>6.0999999999999999E-2</v>
      </c>
      <c r="P427" s="522">
        <f>O427*H427</f>
        <v>0.85399999999999998</v>
      </c>
      <c r="Q427" s="522">
        <v>0</v>
      </c>
      <c r="R427" s="522">
        <f>Q427*H427</f>
        <v>0</v>
      </c>
      <c r="S427" s="522">
        <v>0</v>
      </c>
      <c r="T427" s="523">
        <f>S427*H427</f>
        <v>0</v>
      </c>
      <c r="U427" s="442"/>
      <c r="V427" s="442"/>
      <c r="W427" s="442"/>
      <c r="X427" s="442"/>
      <c r="Y427" s="442"/>
      <c r="Z427" s="442"/>
      <c r="AA427" s="442"/>
      <c r="AB427" s="442"/>
      <c r="AC427" s="442"/>
      <c r="AD427" s="442"/>
      <c r="AE427" s="442"/>
      <c r="AR427" s="524" t="s">
        <v>238</v>
      </c>
      <c r="AT427" s="524" t="s">
        <v>136</v>
      </c>
      <c r="AU427" s="524" t="s">
        <v>80</v>
      </c>
      <c r="AY427" s="435" t="s">
        <v>134</v>
      </c>
      <c r="BE427" s="525">
        <f>IF(N427="základní",J427,0)</f>
        <v>0</v>
      </c>
      <c r="BF427" s="525">
        <f>IF(N427="snížená",J427,0)</f>
        <v>0</v>
      </c>
      <c r="BG427" s="525">
        <f>IF(N427="zákl. přenesená",J427,0)</f>
        <v>0</v>
      </c>
      <c r="BH427" s="525">
        <f>IF(N427="sníž. přenesená",J427,0)</f>
        <v>0</v>
      </c>
      <c r="BI427" s="525">
        <f>IF(N427="nulová",J427,0)</f>
        <v>0</v>
      </c>
      <c r="BJ427" s="435" t="s">
        <v>20</v>
      </c>
      <c r="BK427" s="525">
        <f>ROUND(I427*H427,2)</f>
        <v>0</v>
      </c>
      <c r="BL427" s="435" t="s">
        <v>238</v>
      </c>
      <c r="BM427" s="524" t="s">
        <v>648</v>
      </c>
    </row>
    <row r="428" spans="1:65" s="445" customFormat="1" ht="19.5" x14ac:dyDescent="0.2">
      <c r="A428" s="442"/>
      <c r="B428" s="443"/>
      <c r="C428" s="442"/>
      <c r="D428" s="526" t="s">
        <v>143</v>
      </c>
      <c r="E428" s="442"/>
      <c r="F428" s="527" t="s">
        <v>649</v>
      </c>
      <c r="G428" s="442"/>
      <c r="H428" s="442"/>
      <c r="I428" s="429"/>
      <c r="J428" s="442"/>
      <c r="K428" s="442"/>
      <c r="L428" s="443"/>
      <c r="M428" s="528"/>
      <c r="N428" s="529"/>
      <c r="O428" s="530"/>
      <c r="P428" s="530"/>
      <c r="Q428" s="530"/>
      <c r="R428" s="530"/>
      <c r="S428" s="530"/>
      <c r="T428" s="531"/>
      <c r="U428" s="442"/>
      <c r="V428" s="442"/>
      <c r="W428" s="442"/>
      <c r="X428" s="442"/>
      <c r="Y428" s="442"/>
      <c r="Z428" s="442"/>
      <c r="AA428" s="442"/>
      <c r="AB428" s="442"/>
      <c r="AC428" s="442"/>
      <c r="AD428" s="442"/>
      <c r="AE428" s="442"/>
      <c r="AT428" s="435" t="s">
        <v>143</v>
      </c>
      <c r="AU428" s="435" t="s">
        <v>80</v>
      </c>
    </row>
    <row r="429" spans="1:65" s="445" customFormat="1" ht="16.5" customHeight="1" x14ac:dyDescent="0.2">
      <c r="A429" s="442"/>
      <c r="B429" s="443"/>
      <c r="C429" s="563" t="s">
        <v>650</v>
      </c>
      <c r="D429" s="563" t="s">
        <v>292</v>
      </c>
      <c r="E429" s="564" t="s">
        <v>651</v>
      </c>
      <c r="F429" s="565" t="s">
        <v>652</v>
      </c>
      <c r="G429" s="566" t="s">
        <v>458</v>
      </c>
      <c r="H429" s="567">
        <v>14</v>
      </c>
      <c r="I429" s="402"/>
      <c r="J429" s="568">
        <f>ROUND(I429*H429,2)</f>
        <v>0</v>
      </c>
      <c r="K429" s="565" t="s">
        <v>140</v>
      </c>
      <c r="L429" s="569"/>
      <c r="M429" s="570" t="s">
        <v>3</v>
      </c>
      <c r="N429" s="571" t="s">
        <v>42</v>
      </c>
      <c r="O429" s="522">
        <v>0</v>
      </c>
      <c r="P429" s="522">
        <f>O429*H429</f>
        <v>0</v>
      </c>
      <c r="Q429" s="522">
        <v>5.8999999999999999E-3</v>
      </c>
      <c r="R429" s="522">
        <f>Q429*H429</f>
        <v>8.2599999999999993E-2</v>
      </c>
      <c r="S429" s="522">
        <v>0</v>
      </c>
      <c r="T429" s="523">
        <f>S429*H429</f>
        <v>0</v>
      </c>
      <c r="U429" s="442"/>
      <c r="V429" s="442"/>
      <c r="W429" s="442"/>
      <c r="X429" s="442"/>
      <c r="Y429" s="442"/>
      <c r="Z429" s="442"/>
      <c r="AA429" s="442"/>
      <c r="AB429" s="442"/>
      <c r="AC429" s="442"/>
      <c r="AD429" s="442"/>
      <c r="AE429" s="442"/>
      <c r="AR429" s="524" t="s">
        <v>335</v>
      </c>
      <c r="AT429" s="524" t="s">
        <v>292</v>
      </c>
      <c r="AU429" s="524" t="s">
        <v>80</v>
      </c>
      <c r="AY429" s="435" t="s">
        <v>134</v>
      </c>
      <c r="BE429" s="525">
        <f>IF(N429="základní",J429,0)</f>
        <v>0</v>
      </c>
      <c r="BF429" s="525">
        <f>IF(N429="snížená",J429,0)</f>
        <v>0</v>
      </c>
      <c r="BG429" s="525">
        <f>IF(N429="zákl. přenesená",J429,0)</f>
        <v>0</v>
      </c>
      <c r="BH429" s="525">
        <f>IF(N429="sníž. přenesená",J429,0)</f>
        <v>0</v>
      </c>
      <c r="BI429" s="525">
        <f>IF(N429="nulová",J429,0)</f>
        <v>0</v>
      </c>
      <c r="BJ429" s="435" t="s">
        <v>20</v>
      </c>
      <c r="BK429" s="525">
        <f>ROUND(I429*H429,2)</f>
        <v>0</v>
      </c>
      <c r="BL429" s="435" t="s">
        <v>238</v>
      </c>
      <c r="BM429" s="524" t="s">
        <v>653</v>
      </c>
    </row>
    <row r="430" spans="1:65" s="445" customFormat="1" x14ac:dyDescent="0.2">
      <c r="A430" s="442"/>
      <c r="B430" s="443"/>
      <c r="C430" s="442"/>
      <c r="D430" s="526" t="s">
        <v>143</v>
      </c>
      <c r="E430" s="442"/>
      <c r="F430" s="527" t="s">
        <v>652</v>
      </c>
      <c r="G430" s="442"/>
      <c r="H430" s="442"/>
      <c r="I430" s="429"/>
      <c r="J430" s="442"/>
      <c r="K430" s="442"/>
      <c r="L430" s="443"/>
      <c r="M430" s="528"/>
      <c r="N430" s="529"/>
      <c r="O430" s="530"/>
      <c r="P430" s="530"/>
      <c r="Q430" s="530"/>
      <c r="R430" s="530"/>
      <c r="S430" s="530"/>
      <c r="T430" s="531"/>
      <c r="U430" s="442"/>
      <c r="V430" s="442"/>
      <c r="W430" s="442"/>
      <c r="X430" s="442"/>
      <c r="Y430" s="442"/>
      <c r="Z430" s="442"/>
      <c r="AA430" s="442"/>
      <c r="AB430" s="442"/>
      <c r="AC430" s="442"/>
      <c r="AD430" s="442"/>
      <c r="AE430" s="442"/>
      <c r="AT430" s="435" t="s">
        <v>143</v>
      </c>
      <c r="AU430" s="435" t="s">
        <v>80</v>
      </c>
    </row>
    <row r="431" spans="1:65" s="445" customFormat="1" ht="16.5" customHeight="1" x14ac:dyDescent="0.2">
      <c r="A431" s="442"/>
      <c r="B431" s="443"/>
      <c r="C431" s="514" t="s">
        <v>654</v>
      </c>
      <c r="D431" s="514" t="s">
        <v>136</v>
      </c>
      <c r="E431" s="515" t="s">
        <v>655</v>
      </c>
      <c r="F431" s="516" t="s">
        <v>656</v>
      </c>
      <c r="G431" s="517" t="s">
        <v>219</v>
      </c>
      <c r="H431" s="518">
        <v>23.68</v>
      </c>
      <c r="I431" s="401"/>
      <c r="J431" s="519">
        <f>ROUND(I431*H431,2)</f>
        <v>0</v>
      </c>
      <c r="K431" s="516" t="s">
        <v>3</v>
      </c>
      <c r="L431" s="443"/>
      <c r="M431" s="520" t="s">
        <v>3</v>
      </c>
      <c r="N431" s="521" t="s">
        <v>42</v>
      </c>
      <c r="O431" s="522">
        <v>5.6000000000000001E-2</v>
      </c>
      <c r="P431" s="522">
        <f>O431*H431</f>
        <v>1.3260799999999999</v>
      </c>
      <c r="Q431" s="522">
        <v>5.0000000000000001E-3</v>
      </c>
      <c r="R431" s="522">
        <f>Q431*H431</f>
        <v>0.11840000000000001</v>
      </c>
      <c r="S431" s="522">
        <v>0</v>
      </c>
      <c r="T431" s="523">
        <f>S431*H431</f>
        <v>0</v>
      </c>
      <c r="U431" s="442"/>
      <c r="V431" s="442"/>
      <c r="W431" s="442"/>
      <c r="X431" s="442"/>
      <c r="Y431" s="442"/>
      <c r="Z431" s="442"/>
      <c r="AA431" s="442"/>
      <c r="AB431" s="442"/>
      <c r="AC431" s="442"/>
      <c r="AD431" s="442"/>
      <c r="AE431" s="442"/>
      <c r="AR431" s="524" t="s">
        <v>238</v>
      </c>
      <c r="AT431" s="524" t="s">
        <v>136</v>
      </c>
      <c r="AU431" s="524" t="s">
        <v>80</v>
      </c>
      <c r="AY431" s="435" t="s">
        <v>134</v>
      </c>
      <c r="BE431" s="525">
        <f>IF(N431="základní",J431,0)</f>
        <v>0</v>
      </c>
      <c r="BF431" s="525">
        <f>IF(N431="snížená",J431,0)</f>
        <v>0</v>
      </c>
      <c r="BG431" s="525">
        <f>IF(N431="zákl. přenesená",J431,0)</f>
        <v>0</v>
      </c>
      <c r="BH431" s="525">
        <f>IF(N431="sníž. přenesená",J431,0)</f>
        <v>0</v>
      </c>
      <c r="BI431" s="525">
        <f>IF(N431="nulová",J431,0)</f>
        <v>0</v>
      </c>
      <c r="BJ431" s="435" t="s">
        <v>20</v>
      </c>
      <c r="BK431" s="525">
        <f>ROUND(I431*H431,2)</f>
        <v>0</v>
      </c>
      <c r="BL431" s="435" t="s">
        <v>238</v>
      </c>
      <c r="BM431" s="524" t="s">
        <v>657</v>
      </c>
    </row>
    <row r="432" spans="1:65" s="445" customFormat="1" x14ac:dyDescent="0.2">
      <c r="A432" s="442"/>
      <c r="B432" s="443"/>
      <c r="C432" s="442"/>
      <c r="D432" s="526" t="s">
        <v>143</v>
      </c>
      <c r="E432" s="442"/>
      <c r="F432" s="527" t="s">
        <v>656</v>
      </c>
      <c r="G432" s="442"/>
      <c r="H432" s="442"/>
      <c r="I432" s="429"/>
      <c r="J432" s="442"/>
      <c r="K432" s="442"/>
      <c r="L432" s="443"/>
      <c r="M432" s="528"/>
      <c r="N432" s="529"/>
      <c r="O432" s="530"/>
      <c r="P432" s="530"/>
      <c r="Q432" s="530"/>
      <c r="R432" s="530"/>
      <c r="S432" s="530"/>
      <c r="T432" s="531"/>
      <c r="U432" s="442"/>
      <c r="V432" s="442"/>
      <c r="W432" s="442"/>
      <c r="X432" s="442"/>
      <c r="Y432" s="442"/>
      <c r="Z432" s="442"/>
      <c r="AA432" s="442"/>
      <c r="AB432" s="442"/>
      <c r="AC432" s="442"/>
      <c r="AD432" s="442"/>
      <c r="AE432" s="442"/>
      <c r="AT432" s="435" t="s">
        <v>143</v>
      </c>
      <c r="AU432" s="435" t="s">
        <v>80</v>
      </c>
    </row>
    <row r="433" spans="1:65" s="540" customFormat="1" x14ac:dyDescent="0.2">
      <c r="B433" s="541"/>
      <c r="D433" s="526" t="s">
        <v>145</v>
      </c>
      <c r="E433" s="542" t="s">
        <v>3</v>
      </c>
      <c r="F433" s="543" t="s">
        <v>658</v>
      </c>
      <c r="H433" s="542" t="s">
        <v>3</v>
      </c>
      <c r="I433" s="431"/>
      <c r="L433" s="541"/>
      <c r="M433" s="544"/>
      <c r="N433" s="545"/>
      <c r="O433" s="545"/>
      <c r="P433" s="545"/>
      <c r="Q433" s="545"/>
      <c r="R433" s="545"/>
      <c r="S433" s="545"/>
      <c r="T433" s="546"/>
      <c r="AT433" s="542" t="s">
        <v>145</v>
      </c>
      <c r="AU433" s="542" t="s">
        <v>80</v>
      </c>
      <c r="AV433" s="540" t="s">
        <v>20</v>
      </c>
      <c r="AW433" s="540" t="s">
        <v>33</v>
      </c>
      <c r="AX433" s="540" t="s">
        <v>71</v>
      </c>
      <c r="AY433" s="542" t="s">
        <v>134</v>
      </c>
    </row>
    <row r="434" spans="1:65" s="532" customFormat="1" x14ac:dyDescent="0.2">
      <c r="B434" s="533"/>
      <c r="D434" s="526" t="s">
        <v>145</v>
      </c>
      <c r="E434" s="534" t="s">
        <v>3</v>
      </c>
      <c r="F434" s="535" t="s">
        <v>659</v>
      </c>
      <c r="H434" s="536">
        <v>23.68</v>
      </c>
      <c r="I434" s="430"/>
      <c r="L434" s="533"/>
      <c r="M434" s="537"/>
      <c r="N434" s="538"/>
      <c r="O434" s="538"/>
      <c r="P434" s="538"/>
      <c r="Q434" s="538"/>
      <c r="R434" s="538"/>
      <c r="S434" s="538"/>
      <c r="T434" s="539"/>
      <c r="AT434" s="534" t="s">
        <v>145</v>
      </c>
      <c r="AU434" s="534" t="s">
        <v>80</v>
      </c>
      <c r="AV434" s="532" t="s">
        <v>80</v>
      </c>
      <c r="AW434" s="532" t="s">
        <v>33</v>
      </c>
      <c r="AX434" s="532" t="s">
        <v>20</v>
      </c>
      <c r="AY434" s="534" t="s">
        <v>134</v>
      </c>
    </row>
    <row r="435" spans="1:65" s="445" customFormat="1" ht="16.5" customHeight="1" x14ac:dyDescent="0.2">
      <c r="A435" s="442"/>
      <c r="B435" s="443"/>
      <c r="C435" s="514" t="s">
        <v>660</v>
      </c>
      <c r="D435" s="514" t="s">
        <v>136</v>
      </c>
      <c r="E435" s="515" t="s">
        <v>661</v>
      </c>
      <c r="F435" s="516" t="s">
        <v>662</v>
      </c>
      <c r="G435" s="517" t="s">
        <v>325</v>
      </c>
      <c r="H435" s="518">
        <v>12.8</v>
      </c>
      <c r="I435" s="401"/>
      <c r="J435" s="519">
        <f>ROUND(I435*H435,2)</f>
        <v>0</v>
      </c>
      <c r="K435" s="516" t="s">
        <v>140</v>
      </c>
      <c r="L435" s="443"/>
      <c r="M435" s="520" t="s">
        <v>3</v>
      </c>
      <c r="N435" s="521" t="s">
        <v>42</v>
      </c>
      <c r="O435" s="522">
        <v>0.126</v>
      </c>
      <c r="P435" s="522">
        <f>O435*H435</f>
        <v>1.6128</v>
      </c>
      <c r="Q435" s="522">
        <v>3.2000000000000003E-4</v>
      </c>
      <c r="R435" s="522">
        <f>Q435*H435</f>
        <v>4.0960000000000007E-3</v>
      </c>
      <c r="S435" s="522">
        <v>0</v>
      </c>
      <c r="T435" s="523">
        <f>S435*H435</f>
        <v>0</v>
      </c>
      <c r="U435" s="442"/>
      <c r="V435" s="442"/>
      <c r="W435" s="442"/>
      <c r="X435" s="442"/>
      <c r="Y435" s="442"/>
      <c r="Z435" s="442"/>
      <c r="AA435" s="442"/>
      <c r="AB435" s="442"/>
      <c r="AC435" s="442"/>
      <c r="AD435" s="442"/>
      <c r="AE435" s="442"/>
      <c r="AR435" s="524" t="s">
        <v>238</v>
      </c>
      <c r="AT435" s="524" t="s">
        <v>136</v>
      </c>
      <c r="AU435" s="524" t="s">
        <v>80</v>
      </c>
      <c r="AY435" s="435" t="s">
        <v>134</v>
      </c>
      <c r="BE435" s="525">
        <f>IF(N435="základní",J435,0)</f>
        <v>0</v>
      </c>
      <c r="BF435" s="525">
        <f>IF(N435="snížená",J435,0)</f>
        <v>0</v>
      </c>
      <c r="BG435" s="525">
        <f>IF(N435="zákl. přenesená",J435,0)</f>
        <v>0</v>
      </c>
      <c r="BH435" s="525">
        <f>IF(N435="sníž. přenesená",J435,0)</f>
        <v>0</v>
      </c>
      <c r="BI435" s="525">
        <f>IF(N435="nulová",J435,0)</f>
        <v>0</v>
      </c>
      <c r="BJ435" s="435" t="s">
        <v>20</v>
      </c>
      <c r="BK435" s="525">
        <f>ROUND(I435*H435,2)</f>
        <v>0</v>
      </c>
      <c r="BL435" s="435" t="s">
        <v>238</v>
      </c>
      <c r="BM435" s="524" t="s">
        <v>663</v>
      </c>
    </row>
    <row r="436" spans="1:65" s="445" customFormat="1" x14ac:dyDescent="0.2">
      <c r="A436" s="442"/>
      <c r="B436" s="443"/>
      <c r="C436" s="442"/>
      <c r="D436" s="526" t="s">
        <v>143</v>
      </c>
      <c r="E436" s="442"/>
      <c r="F436" s="527" t="s">
        <v>664</v>
      </c>
      <c r="G436" s="442"/>
      <c r="H436" s="442"/>
      <c r="I436" s="429"/>
      <c r="J436" s="442"/>
      <c r="K436" s="442"/>
      <c r="L436" s="443"/>
      <c r="M436" s="528"/>
      <c r="N436" s="529"/>
      <c r="O436" s="530"/>
      <c r="P436" s="530"/>
      <c r="Q436" s="530"/>
      <c r="R436" s="530"/>
      <c r="S436" s="530"/>
      <c r="T436" s="531"/>
      <c r="U436" s="442"/>
      <c r="V436" s="442"/>
      <c r="W436" s="442"/>
      <c r="X436" s="442"/>
      <c r="Y436" s="442"/>
      <c r="Z436" s="442"/>
      <c r="AA436" s="442"/>
      <c r="AB436" s="442"/>
      <c r="AC436" s="442"/>
      <c r="AD436" s="442"/>
      <c r="AE436" s="442"/>
      <c r="AT436" s="435" t="s">
        <v>143</v>
      </c>
      <c r="AU436" s="435" t="s">
        <v>80</v>
      </c>
    </row>
    <row r="437" spans="1:65" s="532" customFormat="1" x14ac:dyDescent="0.2">
      <c r="B437" s="533"/>
      <c r="D437" s="526" t="s">
        <v>145</v>
      </c>
      <c r="E437" s="534" t="s">
        <v>3</v>
      </c>
      <c r="F437" s="535" t="s">
        <v>617</v>
      </c>
      <c r="H437" s="536">
        <v>12.8</v>
      </c>
      <c r="I437" s="430"/>
      <c r="L437" s="533"/>
      <c r="M437" s="537"/>
      <c r="N437" s="538"/>
      <c r="O437" s="538"/>
      <c r="P437" s="538"/>
      <c r="Q437" s="538"/>
      <c r="R437" s="538"/>
      <c r="S437" s="538"/>
      <c r="T437" s="539"/>
      <c r="AT437" s="534" t="s">
        <v>145</v>
      </c>
      <c r="AU437" s="534" t="s">
        <v>80</v>
      </c>
      <c r="AV437" s="532" t="s">
        <v>80</v>
      </c>
      <c r="AW437" s="532" t="s">
        <v>33</v>
      </c>
      <c r="AX437" s="532" t="s">
        <v>20</v>
      </c>
      <c r="AY437" s="534" t="s">
        <v>134</v>
      </c>
    </row>
    <row r="438" spans="1:65" s="445" customFormat="1" ht="16.5" customHeight="1" x14ac:dyDescent="0.2">
      <c r="A438" s="442"/>
      <c r="B438" s="443"/>
      <c r="C438" s="514" t="s">
        <v>665</v>
      </c>
      <c r="D438" s="514" t="s">
        <v>136</v>
      </c>
      <c r="E438" s="515" t="s">
        <v>666</v>
      </c>
      <c r="F438" s="516" t="s">
        <v>667</v>
      </c>
      <c r="G438" s="517" t="s">
        <v>325</v>
      </c>
      <c r="H438" s="518">
        <v>6.4</v>
      </c>
      <c r="I438" s="401"/>
      <c r="J438" s="519">
        <f>ROUND(I438*H438,2)</f>
        <v>0</v>
      </c>
      <c r="K438" s="516" t="s">
        <v>140</v>
      </c>
      <c r="L438" s="443"/>
      <c r="M438" s="520" t="s">
        <v>3</v>
      </c>
      <c r="N438" s="521" t="s">
        <v>42</v>
      </c>
      <c r="O438" s="522">
        <v>0.77400000000000002</v>
      </c>
      <c r="P438" s="522">
        <f>O438*H438</f>
        <v>4.9536000000000007</v>
      </c>
      <c r="Q438" s="522">
        <v>1.436E-2</v>
      </c>
      <c r="R438" s="522">
        <f>Q438*H438</f>
        <v>9.1904E-2</v>
      </c>
      <c r="S438" s="522">
        <v>0</v>
      </c>
      <c r="T438" s="523">
        <f>S438*H438</f>
        <v>0</v>
      </c>
      <c r="U438" s="442"/>
      <c r="V438" s="442"/>
      <c r="W438" s="442"/>
      <c r="X438" s="442"/>
      <c r="Y438" s="442"/>
      <c r="Z438" s="442"/>
      <c r="AA438" s="442"/>
      <c r="AB438" s="442"/>
      <c r="AC438" s="442"/>
      <c r="AD438" s="442"/>
      <c r="AE438" s="442"/>
      <c r="AR438" s="524" t="s">
        <v>238</v>
      </c>
      <c r="AT438" s="524" t="s">
        <v>136</v>
      </c>
      <c r="AU438" s="524" t="s">
        <v>80</v>
      </c>
      <c r="AY438" s="435" t="s">
        <v>134</v>
      </c>
      <c r="BE438" s="525">
        <f>IF(N438="základní",J438,0)</f>
        <v>0</v>
      </c>
      <c r="BF438" s="525">
        <f>IF(N438="snížená",J438,0)</f>
        <v>0</v>
      </c>
      <c r="BG438" s="525">
        <f>IF(N438="zákl. přenesená",J438,0)</f>
        <v>0</v>
      </c>
      <c r="BH438" s="525">
        <f>IF(N438="sníž. přenesená",J438,0)</f>
        <v>0</v>
      </c>
      <c r="BI438" s="525">
        <f>IF(N438="nulová",J438,0)</f>
        <v>0</v>
      </c>
      <c r="BJ438" s="435" t="s">
        <v>20</v>
      </c>
      <c r="BK438" s="525">
        <f>ROUND(I438*H438,2)</f>
        <v>0</v>
      </c>
      <c r="BL438" s="435" t="s">
        <v>238</v>
      </c>
      <c r="BM438" s="524" t="s">
        <v>668</v>
      </c>
    </row>
    <row r="439" spans="1:65" s="445" customFormat="1" ht="19.5" x14ac:dyDescent="0.2">
      <c r="A439" s="442"/>
      <c r="B439" s="443"/>
      <c r="C439" s="442"/>
      <c r="D439" s="526" t="s">
        <v>143</v>
      </c>
      <c r="E439" s="442"/>
      <c r="F439" s="527" t="s">
        <v>669</v>
      </c>
      <c r="G439" s="442"/>
      <c r="H439" s="442"/>
      <c r="I439" s="429"/>
      <c r="J439" s="442"/>
      <c r="K439" s="442"/>
      <c r="L439" s="443"/>
      <c r="M439" s="528"/>
      <c r="N439" s="529"/>
      <c r="O439" s="530"/>
      <c r="P439" s="530"/>
      <c r="Q439" s="530"/>
      <c r="R439" s="530"/>
      <c r="S439" s="530"/>
      <c r="T439" s="531"/>
      <c r="U439" s="442"/>
      <c r="V439" s="442"/>
      <c r="W439" s="442"/>
      <c r="X439" s="442"/>
      <c r="Y439" s="442"/>
      <c r="Z439" s="442"/>
      <c r="AA439" s="442"/>
      <c r="AB439" s="442"/>
      <c r="AC439" s="442"/>
      <c r="AD439" s="442"/>
      <c r="AE439" s="442"/>
      <c r="AT439" s="435" t="s">
        <v>143</v>
      </c>
      <c r="AU439" s="435" t="s">
        <v>80</v>
      </c>
    </row>
    <row r="440" spans="1:65" s="445" customFormat="1" ht="16.5" customHeight="1" x14ac:dyDescent="0.2">
      <c r="A440" s="442"/>
      <c r="B440" s="443"/>
      <c r="C440" s="514" t="s">
        <v>670</v>
      </c>
      <c r="D440" s="514" t="s">
        <v>136</v>
      </c>
      <c r="E440" s="515" t="s">
        <v>671</v>
      </c>
      <c r="F440" s="516" t="s">
        <v>672</v>
      </c>
      <c r="G440" s="517" t="s">
        <v>325</v>
      </c>
      <c r="H440" s="518">
        <v>7.4</v>
      </c>
      <c r="I440" s="401"/>
      <c r="J440" s="519">
        <f>ROUND(I440*H440,2)</f>
        <v>0</v>
      </c>
      <c r="K440" s="516" t="s">
        <v>140</v>
      </c>
      <c r="L440" s="443"/>
      <c r="M440" s="520" t="s">
        <v>3</v>
      </c>
      <c r="N440" s="521" t="s">
        <v>42</v>
      </c>
      <c r="O440" s="522">
        <v>0.85499999999999998</v>
      </c>
      <c r="P440" s="522">
        <f>O440*H440</f>
        <v>6.327</v>
      </c>
      <c r="Q440" s="522">
        <v>2.3029999999999998E-2</v>
      </c>
      <c r="R440" s="522">
        <f>Q440*H440</f>
        <v>0.17042199999999999</v>
      </c>
      <c r="S440" s="522">
        <v>0</v>
      </c>
      <c r="T440" s="523">
        <f>S440*H440</f>
        <v>0</v>
      </c>
      <c r="U440" s="442"/>
      <c r="V440" s="442"/>
      <c r="W440" s="442"/>
      <c r="X440" s="442"/>
      <c r="Y440" s="442"/>
      <c r="Z440" s="442"/>
      <c r="AA440" s="442"/>
      <c r="AB440" s="442"/>
      <c r="AC440" s="442"/>
      <c r="AD440" s="442"/>
      <c r="AE440" s="442"/>
      <c r="AR440" s="524" t="s">
        <v>238</v>
      </c>
      <c r="AT440" s="524" t="s">
        <v>136</v>
      </c>
      <c r="AU440" s="524" t="s">
        <v>80</v>
      </c>
      <c r="AY440" s="435" t="s">
        <v>134</v>
      </c>
      <c r="BE440" s="525">
        <f>IF(N440="základní",J440,0)</f>
        <v>0</v>
      </c>
      <c r="BF440" s="525">
        <f>IF(N440="snížená",J440,0)</f>
        <v>0</v>
      </c>
      <c r="BG440" s="525">
        <f>IF(N440="zákl. přenesená",J440,0)</f>
        <v>0</v>
      </c>
      <c r="BH440" s="525">
        <f>IF(N440="sníž. přenesená",J440,0)</f>
        <v>0</v>
      </c>
      <c r="BI440" s="525">
        <f>IF(N440="nulová",J440,0)</f>
        <v>0</v>
      </c>
      <c r="BJ440" s="435" t="s">
        <v>20</v>
      </c>
      <c r="BK440" s="525">
        <f>ROUND(I440*H440,2)</f>
        <v>0</v>
      </c>
      <c r="BL440" s="435" t="s">
        <v>238</v>
      </c>
      <c r="BM440" s="524" t="s">
        <v>673</v>
      </c>
    </row>
    <row r="441" spans="1:65" s="445" customFormat="1" ht="19.5" x14ac:dyDescent="0.2">
      <c r="A441" s="442"/>
      <c r="B441" s="443"/>
      <c r="C441" s="442"/>
      <c r="D441" s="526" t="s">
        <v>143</v>
      </c>
      <c r="E441" s="442"/>
      <c r="F441" s="527" t="s">
        <v>674</v>
      </c>
      <c r="G441" s="442"/>
      <c r="H441" s="442"/>
      <c r="I441" s="429"/>
      <c r="J441" s="442"/>
      <c r="K441" s="442"/>
      <c r="L441" s="443"/>
      <c r="M441" s="528"/>
      <c r="N441" s="529"/>
      <c r="O441" s="530"/>
      <c r="P441" s="530"/>
      <c r="Q441" s="530"/>
      <c r="R441" s="530"/>
      <c r="S441" s="530"/>
      <c r="T441" s="531"/>
      <c r="U441" s="442"/>
      <c r="V441" s="442"/>
      <c r="W441" s="442"/>
      <c r="X441" s="442"/>
      <c r="Y441" s="442"/>
      <c r="Z441" s="442"/>
      <c r="AA441" s="442"/>
      <c r="AB441" s="442"/>
      <c r="AC441" s="442"/>
      <c r="AD441" s="442"/>
      <c r="AE441" s="442"/>
      <c r="AT441" s="435" t="s">
        <v>143</v>
      </c>
      <c r="AU441" s="435" t="s">
        <v>80</v>
      </c>
    </row>
    <row r="442" spans="1:65" s="532" customFormat="1" x14ac:dyDescent="0.2">
      <c r="B442" s="533"/>
      <c r="D442" s="526" t="s">
        <v>145</v>
      </c>
      <c r="E442" s="534" t="s">
        <v>3</v>
      </c>
      <c r="F442" s="535" t="s">
        <v>675</v>
      </c>
      <c r="H442" s="536">
        <v>7.4</v>
      </c>
      <c r="I442" s="430"/>
      <c r="L442" s="533"/>
      <c r="M442" s="537"/>
      <c r="N442" s="538"/>
      <c r="O442" s="538"/>
      <c r="P442" s="538"/>
      <c r="Q442" s="538"/>
      <c r="R442" s="538"/>
      <c r="S442" s="538"/>
      <c r="T442" s="539"/>
      <c r="AT442" s="534" t="s">
        <v>145</v>
      </c>
      <c r="AU442" s="534" t="s">
        <v>80</v>
      </c>
      <c r="AV442" s="532" t="s">
        <v>80</v>
      </c>
      <c r="AW442" s="532" t="s">
        <v>33</v>
      </c>
      <c r="AX442" s="532" t="s">
        <v>20</v>
      </c>
      <c r="AY442" s="534" t="s">
        <v>134</v>
      </c>
    </row>
    <row r="443" spans="1:65" s="445" customFormat="1" ht="21.75" customHeight="1" x14ac:dyDescent="0.2">
      <c r="A443" s="442"/>
      <c r="B443" s="443"/>
      <c r="C443" s="514" t="s">
        <v>676</v>
      </c>
      <c r="D443" s="514" t="s">
        <v>136</v>
      </c>
      <c r="E443" s="515" t="s">
        <v>677</v>
      </c>
      <c r="F443" s="516" t="s">
        <v>678</v>
      </c>
      <c r="G443" s="517" t="s">
        <v>219</v>
      </c>
      <c r="H443" s="518">
        <v>23.68</v>
      </c>
      <c r="I443" s="401"/>
      <c r="J443" s="519">
        <f>ROUND(I443*H443,2)</f>
        <v>0</v>
      </c>
      <c r="K443" s="516" t="s">
        <v>140</v>
      </c>
      <c r="L443" s="443"/>
      <c r="M443" s="520" t="s">
        <v>3</v>
      </c>
      <c r="N443" s="521" t="s">
        <v>42</v>
      </c>
      <c r="O443" s="522">
        <v>9.2999999999999999E-2</v>
      </c>
      <c r="P443" s="522">
        <f>O443*H443</f>
        <v>2.2022399999999998</v>
      </c>
      <c r="Q443" s="522">
        <v>0</v>
      </c>
      <c r="R443" s="522">
        <f>Q443*H443</f>
        <v>0</v>
      </c>
      <c r="S443" s="522">
        <v>0</v>
      </c>
      <c r="T443" s="523">
        <f>S443*H443</f>
        <v>0</v>
      </c>
      <c r="U443" s="442"/>
      <c r="V443" s="442"/>
      <c r="W443" s="442"/>
      <c r="X443" s="442"/>
      <c r="Y443" s="442"/>
      <c r="Z443" s="442"/>
      <c r="AA443" s="442"/>
      <c r="AB443" s="442"/>
      <c r="AC443" s="442"/>
      <c r="AD443" s="442"/>
      <c r="AE443" s="442"/>
      <c r="AR443" s="524" t="s">
        <v>238</v>
      </c>
      <c r="AT443" s="524" t="s">
        <v>136</v>
      </c>
      <c r="AU443" s="524" t="s">
        <v>80</v>
      </c>
      <c r="AY443" s="435" t="s">
        <v>134</v>
      </c>
      <c r="BE443" s="525">
        <f>IF(N443="základní",J443,0)</f>
        <v>0</v>
      </c>
      <c r="BF443" s="525">
        <f>IF(N443="snížená",J443,0)</f>
        <v>0</v>
      </c>
      <c r="BG443" s="525">
        <f>IF(N443="zákl. přenesená",J443,0)</f>
        <v>0</v>
      </c>
      <c r="BH443" s="525">
        <f>IF(N443="sníž. přenesená",J443,0)</f>
        <v>0</v>
      </c>
      <c r="BI443" s="525">
        <f>IF(N443="nulová",J443,0)</f>
        <v>0</v>
      </c>
      <c r="BJ443" s="435" t="s">
        <v>20</v>
      </c>
      <c r="BK443" s="525">
        <f>ROUND(I443*H443,2)</f>
        <v>0</v>
      </c>
      <c r="BL443" s="435" t="s">
        <v>238</v>
      </c>
      <c r="BM443" s="524" t="s">
        <v>679</v>
      </c>
    </row>
    <row r="444" spans="1:65" s="445" customFormat="1" x14ac:dyDescent="0.2">
      <c r="A444" s="442"/>
      <c r="B444" s="443"/>
      <c r="C444" s="442"/>
      <c r="D444" s="526" t="s">
        <v>143</v>
      </c>
      <c r="E444" s="442"/>
      <c r="F444" s="527" t="s">
        <v>680</v>
      </c>
      <c r="G444" s="442"/>
      <c r="H444" s="442"/>
      <c r="I444" s="429"/>
      <c r="J444" s="442"/>
      <c r="K444" s="442"/>
      <c r="L444" s="443"/>
      <c r="M444" s="528"/>
      <c r="N444" s="529"/>
      <c r="O444" s="530"/>
      <c r="P444" s="530"/>
      <c r="Q444" s="530"/>
      <c r="R444" s="530"/>
      <c r="S444" s="530"/>
      <c r="T444" s="531"/>
      <c r="U444" s="442"/>
      <c r="V444" s="442"/>
      <c r="W444" s="442"/>
      <c r="X444" s="442"/>
      <c r="Y444" s="442"/>
      <c r="Z444" s="442"/>
      <c r="AA444" s="442"/>
      <c r="AB444" s="442"/>
      <c r="AC444" s="442"/>
      <c r="AD444" s="442"/>
      <c r="AE444" s="442"/>
      <c r="AT444" s="435" t="s">
        <v>143</v>
      </c>
      <c r="AU444" s="435" t="s">
        <v>80</v>
      </c>
    </row>
    <row r="445" spans="1:65" s="445" customFormat="1" ht="24" x14ac:dyDescent="0.2">
      <c r="A445" s="442"/>
      <c r="B445" s="443"/>
      <c r="C445" s="563" t="s">
        <v>681</v>
      </c>
      <c r="D445" s="563" t="s">
        <v>292</v>
      </c>
      <c r="E445" s="564" t="s">
        <v>682</v>
      </c>
      <c r="F445" s="565" t="s">
        <v>683</v>
      </c>
      <c r="G445" s="566" t="s">
        <v>219</v>
      </c>
      <c r="H445" s="567">
        <v>26.047999999999998</v>
      </c>
      <c r="I445" s="402"/>
      <c r="J445" s="568">
        <f>ROUND(I445*H445,2)</f>
        <v>0</v>
      </c>
      <c r="K445" s="565" t="s">
        <v>140</v>
      </c>
      <c r="L445" s="569"/>
      <c r="M445" s="570" t="s">
        <v>3</v>
      </c>
      <c r="N445" s="571" t="s">
        <v>42</v>
      </c>
      <c r="O445" s="522">
        <v>0</v>
      </c>
      <c r="P445" s="522">
        <f>O445*H445</f>
        <v>0</v>
      </c>
      <c r="Q445" s="522">
        <v>1.3999999999999999E-4</v>
      </c>
      <c r="R445" s="522">
        <f>Q445*H445</f>
        <v>3.6467199999999996E-3</v>
      </c>
      <c r="S445" s="522">
        <v>0</v>
      </c>
      <c r="T445" s="523">
        <f>S445*H445</f>
        <v>0</v>
      </c>
      <c r="U445" s="442"/>
      <c r="V445" s="442"/>
      <c r="W445" s="442"/>
      <c r="X445" s="442"/>
      <c r="Y445" s="442"/>
      <c r="Z445" s="442"/>
      <c r="AA445" s="442"/>
      <c r="AB445" s="442"/>
      <c r="AC445" s="442"/>
      <c r="AD445" s="442"/>
      <c r="AE445" s="442"/>
      <c r="AR445" s="524" t="s">
        <v>335</v>
      </c>
      <c r="AT445" s="524" t="s">
        <v>292</v>
      </c>
      <c r="AU445" s="524" t="s">
        <v>80</v>
      </c>
      <c r="AY445" s="435" t="s">
        <v>134</v>
      </c>
      <c r="BE445" s="525">
        <f>IF(N445="základní",J445,0)</f>
        <v>0</v>
      </c>
      <c r="BF445" s="525">
        <f>IF(N445="snížená",J445,0)</f>
        <v>0</v>
      </c>
      <c r="BG445" s="525">
        <f>IF(N445="zákl. přenesená",J445,0)</f>
        <v>0</v>
      </c>
      <c r="BH445" s="525">
        <f>IF(N445="sníž. přenesená",J445,0)</f>
        <v>0</v>
      </c>
      <c r="BI445" s="525">
        <f>IF(N445="nulová",J445,0)</f>
        <v>0</v>
      </c>
      <c r="BJ445" s="435" t="s">
        <v>20</v>
      </c>
      <c r="BK445" s="525">
        <f>ROUND(I445*H445,2)</f>
        <v>0</v>
      </c>
      <c r="BL445" s="435" t="s">
        <v>238</v>
      </c>
      <c r="BM445" s="524" t="s">
        <v>684</v>
      </c>
    </row>
    <row r="446" spans="1:65" s="445" customFormat="1" ht="19.5" x14ac:dyDescent="0.2">
      <c r="A446" s="442"/>
      <c r="B446" s="443"/>
      <c r="C446" s="442"/>
      <c r="D446" s="526" t="s">
        <v>143</v>
      </c>
      <c r="E446" s="442"/>
      <c r="F446" s="527" t="s">
        <v>683</v>
      </c>
      <c r="G446" s="442"/>
      <c r="H446" s="442"/>
      <c r="I446" s="429"/>
      <c r="J446" s="442"/>
      <c r="K446" s="442"/>
      <c r="L446" s="443"/>
      <c r="M446" s="528"/>
      <c r="N446" s="529"/>
      <c r="O446" s="530"/>
      <c r="P446" s="530"/>
      <c r="Q446" s="530"/>
      <c r="R446" s="530"/>
      <c r="S446" s="530"/>
      <c r="T446" s="531"/>
      <c r="U446" s="442"/>
      <c r="V446" s="442"/>
      <c r="W446" s="442"/>
      <c r="X446" s="442"/>
      <c r="Y446" s="442"/>
      <c r="Z446" s="442"/>
      <c r="AA446" s="442"/>
      <c r="AB446" s="442"/>
      <c r="AC446" s="442"/>
      <c r="AD446" s="442"/>
      <c r="AE446" s="442"/>
      <c r="AT446" s="435" t="s">
        <v>143</v>
      </c>
      <c r="AU446" s="435" t="s">
        <v>80</v>
      </c>
    </row>
    <row r="447" spans="1:65" s="532" customFormat="1" x14ac:dyDescent="0.2">
      <c r="B447" s="533"/>
      <c r="D447" s="526" t="s">
        <v>145</v>
      </c>
      <c r="E447" s="534" t="s">
        <v>3</v>
      </c>
      <c r="F447" s="535" t="s">
        <v>685</v>
      </c>
      <c r="H447" s="536">
        <v>26.047999999999998</v>
      </c>
      <c r="I447" s="430"/>
      <c r="L447" s="533"/>
      <c r="M447" s="537"/>
      <c r="N447" s="538"/>
      <c r="O447" s="538"/>
      <c r="P447" s="538"/>
      <c r="Q447" s="538"/>
      <c r="R447" s="538"/>
      <c r="S447" s="538"/>
      <c r="T447" s="539"/>
      <c r="AT447" s="534" t="s">
        <v>145</v>
      </c>
      <c r="AU447" s="534" t="s">
        <v>80</v>
      </c>
      <c r="AV447" s="532" t="s">
        <v>80</v>
      </c>
      <c r="AW447" s="532" t="s">
        <v>33</v>
      </c>
      <c r="AX447" s="532" t="s">
        <v>20</v>
      </c>
      <c r="AY447" s="534" t="s">
        <v>134</v>
      </c>
    </row>
    <row r="448" spans="1:65" s="445" customFormat="1" ht="16.5" customHeight="1" x14ac:dyDescent="0.2">
      <c r="A448" s="442"/>
      <c r="B448" s="443"/>
      <c r="C448" s="514" t="s">
        <v>686</v>
      </c>
      <c r="D448" s="514" t="s">
        <v>136</v>
      </c>
      <c r="E448" s="515" t="s">
        <v>687</v>
      </c>
      <c r="F448" s="516" t="s">
        <v>688</v>
      </c>
      <c r="G448" s="517" t="s">
        <v>199</v>
      </c>
      <c r="H448" s="518">
        <v>1.524</v>
      </c>
      <c r="I448" s="401"/>
      <c r="J448" s="519">
        <f>ROUND(I448*H448,2)</f>
        <v>0</v>
      </c>
      <c r="K448" s="516" t="s">
        <v>140</v>
      </c>
      <c r="L448" s="443"/>
      <c r="M448" s="520" t="s">
        <v>3</v>
      </c>
      <c r="N448" s="521" t="s">
        <v>42</v>
      </c>
      <c r="O448" s="522">
        <v>2.1779999999999999</v>
      </c>
      <c r="P448" s="522">
        <f>O448*H448</f>
        <v>3.3192719999999998</v>
      </c>
      <c r="Q448" s="522">
        <v>0</v>
      </c>
      <c r="R448" s="522">
        <f>Q448*H448</f>
        <v>0</v>
      </c>
      <c r="S448" s="522">
        <v>0</v>
      </c>
      <c r="T448" s="523">
        <f>S448*H448</f>
        <v>0</v>
      </c>
      <c r="U448" s="442"/>
      <c r="V448" s="442"/>
      <c r="W448" s="442"/>
      <c r="X448" s="442"/>
      <c r="Y448" s="442"/>
      <c r="Z448" s="442"/>
      <c r="AA448" s="442"/>
      <c r="AB448" s="442"/>
      <c r="AC448" s="442"/>
      <c r="AD448" s="442"/>
      <c r="AE448" s="442"/>
      <c r="AR448" s="524" t="s">
        <v>238</v>
      </c>
      <c r="AT448" s="524" t="s">
        <v>136</v>
      </c>
      <c r="AU448" s="524" t="s">
        <v>80</v>
      </c>
      <c r="AY448" s="435" t="s">
        <v>134</v>
      </c>
      <c r="BE448" s="525">
        <f>IF(N448="základní",J448,0)</f>
        <v>0</v>
      </c>
      <c r="BF448" s="525">
        <f>IF(N448="snížená",J448,0)</f>
        <v>0</v>
      </c>
      <c r="BG448" s="525">
        <f>IF(N448="zákl. přenesená",J448,0)</f>
        <v>0</v>
      </c>
      <c r="BH448" s="525">
        <f>IF(N448="sníž. přenesená",J448,0)</f>
        <v>0</v>
      </c>
      <c r="BI448" s="525">
        <f>IF(N448="nulová",J448,0)</f>
        <v>0</v>
      </c>
      <c r="BJ448" s="435" t="s">
        <v>20</v>
      </c>
      <c r="BK448" s="525">
        <f>ROUND(I448*H448,2)</f>
        <v>0</v>
      </c>
      <c r="BL448" s="435" t="s">
        <v>238</v>
      </c>
      <c r="BM448" s="524" t="s">
        <v>689</v>
      </c>
    </row>
    <row r="449" spans="1:65" s="445" customFormat="1" ht="19.5" x14ac:dyDescent="0.2">
      <c r="A449" s="442"/>
      <c r="B449" s="443"/>
      <c r="C449" s="442"/>
      <c r="D449" s="526" t="s">
        <v>143</v>
      </c>
      <c r="E449" s="442"/>
      <c r="F449" s="527" t="s">
        <v>690</v>
      </c>
      <c r="G449" s="442"/>
      <c r="H449" s="442"/>
      <c r="I449" s="429"/>
      <c r="J449" s="442"/>
      <c r="K449" s="442"/>
      <c r="L449" s="443"/>
      <c r="M449" s="528"/>
      <c r="N449" s="529"/>
      <c r="O449" s="530"/>
      <c r="P449" s="530"/>
      <c r="Q449" s="530"/>
      <c r="R449" s="530"/>
      <c r="S449" s="530"/>
      <c r="T449" s="531"/>
      <c r="U449" s="442"/>
      <c r="V449" s="442"/>
      <c r="W449" s="442"/>
      <c r="X449" s="442"/>
      <c r="Y449" s="442"/>
      <c r="Z449" s="442"/>
      <c r="AA449" s="442"/>
      <c r="AB449" s="442"/>
      <c r="AC449" s="442"/>
      <c r="AD449" s="442"/>
      <c r="AE449" s="442"/>
      <c r="AT449" s="435" t="s">
        <v>143</v>
      </c>
      <c r="AU449" s="435" t="s">
        <v>80</v>
      </c>
    </row>
    <row r="450" spans="1:65" s="501" customFormat="1" ht="22.9" customHeight="1" x14ac:dyDescent="0.2">
      <c r="B450" s="502"/>
      <c r="D450" s="503" t="s">
        <v>70</v>
      </c>
      <c r="E450" s="512" t="s">
        <v>691</v>
      </c>
      <c r="F450" s="512" t="s">
        <v>692</v>
      </c>
      <c r="I450" s="434"/>
      <c r="J450" s="513">
        <f>BK450</f>
        <v>0</v>
      </c>
      <c r="L450" s="502"/>
      <c r="M450" s="506"/>
      <c r="N450" s="507"/>
      <c r="O450" s="507"/>
      <c r="P450" s="508">
        <f>SUM(P451:P461)</f>
        <v>3.5270099999999998</v>
      </c>
      <c r="Q450" s="507"/>
      <c r="R450" s="508">
        <f>SUM(R451:R461)</f>
        <v>0.101687</v>
      </c>
      <c r="S450" s="507"/>
      <c r="T450" s="509">
        <f>SUM(T451:T461)</f>
        <v>0</v>
      </c>
      <c r="AR450" s="503" t="s">
        <v>80</v>
      </c>
      <c r="AT450" s="510" t="s">
        <v>70</v>
      </c>
      <c r="AU450" s="510" t="s">
        <v>20</v>
      </c>
      <c r="AY450" s="503" t="s">
        <v>134</v>
      </c>
      <c r="BK450" s="511">
        <f>SUM(BK451:BK461)</f>
        <v>0</v>
      </c>
    </row>
    <row r="451" spans="1:65" s="445" customFormat="1" ht="16.5" customHeight="1" x14ac:dyDescent="0.2">
      <c r="A451" s="442"/>
      <c r="B451" s="443"/>
      <c r="C451" s="514" t="s">
        <v>693</v>
      </c>
      <c r="D451" s="514" t="s">
        <v>136</v>
      </c>
      <c r="E451" s="515" t="s">
        <v>694</v>
      </c>
      <c r="F451" s="516" t="s">
        <v>695</v>
      </c>
      <c r="G451" s="517" t="s">
        <v>219</v>
      </c>
      <c r="H451" s="518">
        <v>7</v>
      </c>
      <c r="I451" s="401"/>
      <c r="J451" s="519">
        <f>ROUND(I451*H451,2)</f>
        <v>0</v>
      </c>
      <c r="K451" s="516" t="s">
        <v>140</v>
      </c>
      <c r="L451" s="443"/>
      <c r="M451" s="520" t="s">
        <v>3</v>
      </c>
      <c r="N451" s="521" t="s">
        <v>42</v>
      </c>
      <c r="O451" s="522">
        <v>0.47099999999999997</v>
      </c>
      <c r="P451" s="522">
        <f>O451*H451</f>
        <v>3.2969999999999997</v>
      </c>
      <c r="Q451" s="522">
        <v>0</v>
      </c>
      <c r="R451" s="522">
        <f>Q451*H451</f>
        <v>0</v>
      </c>
      <c r="S451" s="522">
        <v>0</v>
      </c>
      <c r="T451" s="523">
        <f>S451*H451</f>
        <v>0</v>
      </c>
      <c r="U451" s="442"/>
      <c r="V451" s="442"/>
      <c r="W451" s="442"/>
      <c r="X451" s="442"/>
      <c r="Y451" s="442"/>
      <c r="Z451" s="442"/>
      <c r="AA451" s="442"/>
      <c r="AB451" s="442"/>
      <c r="AC451" s="442"/>
      <c r="AD451" s="442"/>
      <c r="AE451" s="442"/>
      <c r="AR451" s="524" t="s">
        <v>238</v>
      </c>
      <c r="AT451" s="524" t="s">
        <v>136</v>
      </c>
      <c r="AU451" s="524" t="s">
        <v>80</v>
      </c>
      <c r="AY451" s="435" t="s">
        <v>134</v>
      </c>
      <c r="BE451" s="525">
        <f>IF(N451="základní",J451,0)</f>
        <v>0</v>
      </c>
      <c r="BF451" s="525">
        <f>IF(N451="snížená",J451,0)</f>
        <v>0</v>
      </c>
      <c r="BG451" s="525">
        <f>IF(N451="zákl. přenesená",J451,0)</f>
        <v>0</v>
      </c>
      <c r="BH451" s="525">
        <f>IF(N451="sníž. přenesená",J451,0)</f>
        <v>0</v>
      </c>
      <c r="BI451" s="525">
        <f>IF(N451="nulová",J451,0)</f>
        <v>0</v>
      </c>
      <c r="BJ451" s="435" t="s">
        <v>20</v>
      </c>
      <c r="BK451" s="525">
        <f>ROUND(I451*H451,2)</f>
        <v>0</v>
      </c>
      <c r="BL451" s="435" t="s">
        <v>238</v>
      </c>
      <c r="BM451" s="524" t="s">
        <v>696</v>
      </c>
    </row>
    <row r="452" spans="1:65" s="445" customFormat="1" x14ac:dyDescent="0.2">
      <c r="A452" s="442"/>
      <c r="B452" s="443"/>
      <c r="C452" s="442"/>
      <c r="D452" s="526" t="s">
        <v>143</v>
      </c>
      <c r="E452" s="442"/>
      <c r="F452" s="527" t="s">
        <v>697</v>
      </c>
      <c r="G452" s="442"/>
      <c r="H452" s="442"/>
      <c r="I452" s="429"/>
      <c r="J452" s="442"/>
      <c r="K452" s="442"/>
      <c r="L452" s="443"/>
      <c r="M452" s="528"/>
      <c r="N452" s="529"/>
      <c r="O452" s="530"/>
      <c r="P452" s="530"/>
      <c r="Q452" s="530"/>
      <c r="R452" s="530"/>
      <c r="S452" s="530"/>
      <c r="T452" s="531"/>
      <c r="U452" s="442"/>
      <c r="V452" s="442"/>
      <c r="W452" s="442"/>
      <c r="X452" s="442"/>
      <c r="Y452" s="442"/>
      <c r="Z452" s="442"/>
      <c r="AA452" s="442"/>
      <c r="AB452" s="442"/>
      <c r="AC452" s="442"/>
      <c r="AD452" s="442"/>
      <c r="AE452" s="442"/>
      <c r="AT452" s="435" t="s">
        <v>143</v>
      </c>
      <c r="AU452" s="435" t="s">
        <v>80</v>
      </c>
    </row>
    <row r="453" spans="1:65" s="532" customFormat="1" x14ac:dyDescent="0.2">
      <c r="B453" s="533"/>
      <c r="D453" s="526" t="s">
        <v>145</v>
      </c>
      <c r="E453" s="534" t="s">
        <v>3</v>
      </c>
      <c r="F453" s="535" t="s">
        <v>698</v>
      </c>
      <c r="H453" s="536">
        <v>7</v>
      </c>
      <c r="I453" s="430"/>
      <c r="L453" s="533"/>
      <c r="M453" s="537"/>
      <c r="N453" s="538"/>
      <c r="O453" s="538"/>
      <c r="P453" s="538"/>
      <c r="Q453" s="538"/>
      <c r="R453" s="538"/>
      <c r="S453" s="538"/>
      <c r="T453" s="539"/>
      <c r="AT453" s="534" t="s">
        <v>145</v>
      </c>
      <c r="AU453" s="534" t="s">
        <v>80</v>
      </c>
      <c r="AV453" s="532" t="s">
        <v>80</v>
      </c>
      <c r="AW453" s="532" t="s">
        <v>33</v>
      </c>
      <c r="AX453" s="532" t="s">
        <v>20</v>
      </c>
      <c r="AY453" s="534" t="s">
        <v>134</v>
      </c>
    </row>
    <row r="454" spans="1:65" s="445" customFormat="1" ht="16.5" customHeight="1" x14ac:dyDescent="0.2">
      <c r="A454" s="442"/>
      <c r="B454" s="443"/>
      <c r="C454" s="563" t="s">
        <v>403</v>
      </c>
      <c r="D454" s="563" t="s">
        <v>292</v>
      </c>
      <c r="E454" s="564" t="s">
        <v>699</v>
      </c>
      <c r="F454" s="565" t="s">
        <v>700</v>
      </c>
      <c r="G454" s="566" t="s">
        <v>219</v>
      </c>
      <c r="H454" s="567">
        <v>7.7</v>
      </c>
      <c r="I454" s="402"/>
      <c r="J454" s="568">
        <f>ROUND(I454*H454,2)</f>
        <v>0</v>
      </c>
      <c r="K454" s="565" t="s">
        <v>140</v>
      </c>
      <c r="L454" s="569"/>
      <c r="M454" s="570" t="s">
        <v>3</v>
      </c>
      <c r="N454" s="571" t="s">
        <v>42</v>
      </c>
      <c r="O454" s="522">
        <v>0</v>
      </c>
      <c r="P454" s="522">
        <f>O454*H454</f>
        <v>0</v>
      </c>
      <c r="Q454" s="522">
        <v>9.3100000000000006E-3</v>
      </c>
      <c r="R454" s="522">
        <f>Q454*H454</f>
        <v>7.1687000000000001E-2</v>
      </c>
      <c r="S454" s="522">
        <v>0</v>
      </c>
      <c r="T454" s="523">
        <f>S454*H454</f>
        <v>0</v>
      </c>
      <c r="U454" s="442"/>
      <c r="V454" s="442"/>
      <c r="W454" s="442"/>
      <c r="X454" s="442"/>
      <c r="Y454" s="442"/>
      <c r="Z454" s="442"/>
      <c r="AA454" s="442"/>
      <c r="AB454" s="442"/>
      <c r="AC454" s="442"/>
      <c r="AD454" s="442"/>
      <c r="AE454" s="442"/>
      <c r="AR454" s="524" t="s">
        <v>335</v>
      </c>
      <c r="AT454" s="524" t="s">
        <v>292</v>
      </c>
      <c r="AU454" s="524" t="s">
        <v>80</v>
      </c>
      <c r="AY454" s="435" t="s">
        <v>134</v>
      </c>
      <c r="BE454" s="525">
        <f>IF(N454="základní",J454,0)</f>
        <v>0</v>
      </c>
      <c r="BF454" s="525">
        <f>IF(N454="snížená",J454,0)</f>
        <v>0</v>
      </c>
      <c r="BG454" s="525">
        <f>IF(N454="zákl. přenesená",J454,0)</f>
        <v>0</v>
      </c>
      <c r="BH454" s="525">
        <f>IF(N454="sníž. přenesená",J454,0)</f>
        <v>0</v>
      </c>
      <c r="BI454" s="525">
        <f>IF(N454="nulová",J454,0)</f>
        <v>0</v>
      </c>
      <c r="BJ454" s="435" t="s">
        <v>20</v>
      </c>
      <c r="BK454" s="525">
        <f>ROUND(I454*H454,2)</f>
        <v>0</v>
      </c>
      <c r="BL454" s="435" t="s">
        <v>238</v>
      </c>
      <c r="BM454" s="524" t="s">
        <v>701</v>
      </c>
    </row>
    <row r="455" spans="1:65" s="445" customFormat="1" x14ac:dyDescent="0.2">
      <c r="A455" s="442"/>
      <c r="B455" s="443"/>
      <c r="C455" s="442"/>
      <c r="D455" s="526" t="s">
        <v>143</v>
      </c>
      <c r="E455" s="442"/>
      <c r="F455" s="527" t="s">
        <v>700</v>
      </c>
      <c r="G455" s="442"/>
      <c r="H455" s="442"/>
      <c r="I455" s="429"/>
      <c r="J455" s="442"/>
      <c r="K455" s="442"/>
      <c r="L455" s="443"/>
      <c r="M455" s="528"/>
      <c r="N455" s="529"/>
      <c r="O455" s="530"/>
      <c r="P455" s="530"/>
      <c r="Q455" s="530"/>
      <c r="R455" s="530"/>
      <c r="S455" s="530"/>
      <c r="T455" s="531"/>
      <c r="U455" s="442"/>
      <c r="V455" s="442"/>
      <c r="W455" s="442"/>
      <c r="X455" s="442"/>
      <c r="Y455" s="442"/>
      <c r="Z455" s="442"/>
      <c r="AA455" s="442"/>
      <c r="AB455" s="442"/>
      <c r="AC455" s="442"/>
      <c r="AD455" s="442"/>
      <c r="AE455" s="442"/>
      <c r="AT455" s="435" t="s">
        <v>143</v>
      </c>
      <c r="AU455" s="435" t="s">
        <v>80</v>
      </c>
    </row>
    <row r="456" spans="1:65" s="532" customFormat="1" x14ac:dyDescent="0.2">
      <c r="B456" s="533"/>
      <c r="D456" s="526" t="s">
        <v>145</v>
      </c>
      <c r="E456" s="534" t="s">
        <v>3</v>
      </c>
      <c r="F456" s="535" t="s">
        <v>702</v>
      </c>
      <c r="H456" s="536">
        <v>7.7</v>
      </c>
      <c r="I456" s="430"/>
      <c r="L456" s="533"/>
      <c r="M456" s="537"/>
      <c r="N456" s="538"/>
      <c r="O456" s="538"/>
      <c r="P456" s="538"/>
      <c r="Q456" s="538"/>
      <c r="R456" s="538"/>
      <c r="S456" s="538"/>
      <c r="T456" s="539"/>
      <c r="AT456" s="534" t="s">
        <v>145</v>
      </c>
      <c r="AU456" s="534" t="s">
        <v>80</v>
      </c>
      <c r="AV456" s="532" t="s">
        <v>80</v>
      </c>
      <c r="AW456" s="532" t="s">
        <v>33</v>
      </c>
      <c r="AX456" s="532" t="s">
        <v>20</v>
      </c>
      <c r="AY456" s="534" t="s">
        <v>134</v>
      </c>
    </row>
    <row r="457" spans="1:65" s="445" customFormat="1" ht="16.5" customHeight="1" x14ac:dyDescent="0.2">
      <c r="A457" s="442"/>
      <c r="B457" s="443"/>
      <c r="C457" s="514" t="s">
        <v>416</v>
      </c>
      <c r="D457" s="514" t="s">
        <v>136</v>
      </c>
      <c r="E457" s="515" t="s">
        <v>703</v>
      </c>
      <c r="F457" s="516" t="s">
        <v>704</v>
      </c>
      <c r="G457" s="517" t="s">
        <v>219</v>
      </c>
      <c r="H457" s="518">
        <v>3</v>
      </c>
      <c r="I457" s="401"/>
      <c r="J457" s="519">
        <f>ROUND(I457*H457,2)</f>
        <v>0</v>
      </c>
      <c r="K457" s="516" t="s">
        <v>3</v>
      </c>
      <c r="L457" s="443"/>
      <c r="M457" s="520" t="s">
        <v>3</v>
      </c>
      <c r="N457" s="521" t="s">
        <v>42</v>
      </c>
      <c r="O457" s="522">
        <v>0</v>
      </c>
      <c r="P457" s="522">
        <f>O457*H457</f>
        <v>0</v>
      </c>
      <c r="Q457" s="522">
        <v>0.01</v>
      </c>
      <c r="R457" s="522">
        <f>Q457*H457</f>
        <v>0.03</v>
      </c>
      <c r="S457" s="522">
        <v>0</v>
      </c>
      <c r="T457" s="523">
        <f>S457*H457</f>
        <v>0</v>
      </c>
      <c r="U457" s="442"/>
      <c r="V457" s="442"/>
      <c r="W457" s="442"/>
      <c r="X457" s="442"/>
      <c r="Y457" s="442"/>
      <c r="Z457" s="442"/>
      <c r="AA457" s="442"/>
      <c r="AB457" s="442"/>
      <c r="AC457" s="442"/>
      <c r="AD457" s="442"/>
      <c r="AE457" s="442"/>
      <c r="AR457" s="524" t="s">
        <v>238</v>
      </c>
      <c r="AT457" s="524" t="s">
        <v>136</v>
      </c>
      <c r="AU457" s="524" t="s">
        <v>80</v>
      </c>
      <c r="AY457" s="435" t="s">
        <v>134</v>
      </c>
      <c r="BE457" s="525">
        <f>IF(N457="základní",J457,0)</f>
        <v>0</v>
      </c>
      <c r="BF457" s="525">
        <f>IF(N457="snížená",J457,0)</f>
        <v>0</v>
      </c>
      <c r="BG457" s="525">
        <f>IF(N457="zákl. přenesená",J457,0)</f>
        <v>0</v>
      </c>
      <c r="BH457" s="525">
        <f>IF(N457="sníž. přenesená",J457,0)</f>
        <v>0</v>
      </c>
      <c r="BI457" s="525">
        <f>IF(N457="nulová",J457,0)</f>
        <v>0</v>
      </c>
      <c r="BJ457" s="435" t="s">
        <v>20</v>
      </c>
      <c r="BK457" s="525">
        <f>ROUND(I457*H457,2)</f>
        <v>0</v>
      </c>
      <c r="BL457" s="435" t="s">
        <v>238</v>
      </c>
      <c r="BM457" s="524" t="s">
        <v>705</v>
      </c>
    </row>
    <row r="458" spans="1:65" s="445" customFormat="1" x14ac:dyDescent="0.2">
      <c r="A458" s="442"/>
      <c r="B458" s="443"/>
      <c r="C458" s="442"/>
      <c r="D458" s="526" t="s">
        <v>143</v>
      </c>
      <c r="E458" s="442"/>
      <c r="F458" s="527" t="s">
        <v>706</v>
      </c>
      <c r="G458" s="442"/>
      <c r="H458" s="442"/>
      <c r="I458" s="429"/>
      <c r="J458" s="442"/>
      <c r="K458" s="442"/>
      <c r="L458" s="443"/>
      <c r="M458" s="528"/>
      <c r="N458" s="529"/>
      <c r="O458" s="530"/>
      <c r="P458" s="530"/>
      <c r="Q458" s="530"/>
      <c r="R458" s="530"/>
      <c r="S458" s="530"/>
      <c r="T458" s="531"/>
      <c r="U458" s="442"/>
      <c r="V458" s="442"/>
      <c r="W458" s="442"/>
      <c r="X458" s="442"/>
      <c r="Y458" s="442"/>
      <c r="Z458" s="442"/>
      <c r="AA458" s="442"/>
      <c r="AB458" s="442"/>
      <c r="AC458" s="442"/>
      <c r="AD458" s="442"/>
      <c r="AE458" s="442"/>
      <c r="AT458" s="435" t="s">
        <v>143</v>
      </c>
      <c r="AU458" s="435" t="s">
        <v>80</v>
      </c>
    </row>
    <row r="459" spans="1:65" s="532" customFormat="1" x14ac:dyDescent="0.2">
      <c r="B459" s="533"/>
      <c r="D459" s="526" t="s">
        <v>145</v>
      </c>
      <c r="E459" s="534" t="s">
        <v>3</v>
      </c>
      <c r="F459" s="535" t="s">
        <v>707</v>
      </c>
      <c r="H459" s="536">
        <v>3</v>
      </c>
      <c r="I459" s="430"/>
      <c r="L459" s="533"/>
      <c r="M459" s="537"/>
      <c r="N459" s="538"/>
      <c r="O459" s="538"/>
      <c r="P459" s="538"/>
      <c r="Q459" s="538"/>
      <c r="R459" s="538"/>
      <c r="S459" s="538"/>
      <c r="T459" s="539"/>
      <c r="AT459" s="534" t="s">
        <v>145</v>
      </c>
      <c r="AU459" s="534" t="s">
        <v>80</v>
      </c>
      <c r="AV459" s="532" t="s">
        <v>80</v>
      </c>
      <c r="AW459" s="532" t="s">
        <v>33</v>
      </c>
      <c r="AX459" s="532" t="s">
        <v>20</v>
      </c>
      <c r="AY459" s="534" t="s">
        <v>134</v>
      </c>
    </row>
    <row r="460" spans="1:65" s="445" customFormat="1" ht="16.5" customHeight="1" x14ac:dyDescent="0.2">
      <c r="A460" s="442"/>
      <c r="B460" s="443"/>
      <c r="C460" s="514" t="s">
        <v>708</v>
      </c>
      <c r="D460" s="514" t="s">
        <v>136</v>
      </c>
      <c r="E460" s="515" t="s">
        <v>709</v>
      </c>
      <c r="F460" s="516" t="s">
        <v>710</v>
      </c>
      <c r="G460" s="517" t="s">
        <v>199</v>
      </c>
      <c r="H460" s="518">
        <v>0.10199999999999999</v>
      </c>
      <c r="I460" s="401"/>
      <c r="J460" s="519">
        <f>ROUND(I460*H460,2)</f>
        <v>0</v>
      </c>
      <c r="K460" s="516" t="s">
        <v>140</v>
      </c>
      <c r="L460" s="443"/>
      <c r="M460" s="520" t="s">
        <v>3</v>
      </c>
      <c r="N460" s="521" t="s">
        <v>42</v>
      </c>
      <c r="O460" s="522">
        <v>2.2549999999999999</v>
      </c>
      <c r="P460" s="522">
        <f>O460*H460</f>
        <v>0.23000999999999996</v>
      </c>
      <c r="Q460" s="522">
        <v>0</v>
      </c>
      <c r="R460" s="522">
        <f>Q460*H460</f>
        <v>0</v>
      </c>
      <c r="S460" s="522">
        <v>0</v>
      </c>
      <c r="T460" s="523">
        <f>S460*H460</f>
        <v>0</v>
      </c>
      <c r="U460" s="442"/>
      <c r="V460" s="442"/>
      <c r="W460" s="442"/>
      <c r="X460" s="442"/>
      <c r="Y460" s="442"/>
      <c r="Z460" s="442"/>
      <c r="AA460" s="442"/>
      <c r="AB460" s="442"/>
      <c r="AC460" s="442"/>
      <c r="AD460" s="442"/>
      <c r="AE460" s="442"/>
      <c r="AR460" s="524" t="s">
        <v>238</v>
      </c>
      <c r="AT460" s="524" t="s">
        <v>136</v>
      </c>
      <c r="AU460" s="524" t="s">
        <v>80</v>
      </c>
      <c r="AY460" s="435" t="s">
        <v>134</v>
      </c>
      <c r="BE460" s="525">
        <f>IF(N460="základní",J460,0)</f>
        <v>0</v>
      </c>
      <c r="BF460" s="525">
        <f>IF(N460="snížená",J460,0)</f>
        <v>0</v>
      </c>
      <c r="BG460" s="525">
        <f>IF(N460="zákl. přenesená",J460,0)</f>
        <v>0</v>
      </c>
      <c r="BH460" s="525">
        <f>IF(N460="sníž. přenesená",J460,0)</f>
        <v>0</v>
      </c>
      <c r="BI460" s="525">
        <f>IF(N460="nulová",J460,0)</f>
        <v>0</v>
      </c>
      <c r="BJ460" s="435" t="s">
        <v>20</v>
      </c>
      <c r="BK460" s="525">
        <f>ROUND(I460*H460,2)</f>
        <v>0</v>
      </c>
      <c r="BL460" s="435" t="s">
        <v>238</v>
      </c>
      <c r="BM460" s="524" t="s">
        <v>711</v>
      </c>
    </row>
    <row r="461" spans="1:65" s="445" customFormat="1" ht="19.5" x14ac:dyDescent="0.2">
      <c r="A461" s="442"/>
      <c r="B461" s="443"/>
      <c r="C461" s="442"/>
      <c r="D461" s="526" t="s">
        <v>143</v>
      </c>
      <c r="E461" s="442"/>
      <c r="F461" s="527" t="s">
        <v>712</v>
      </c>
      <c r="G461" s="442"/>
      <c r="H461" s="442"/>
      <c r="I461" s="429"/>
      <c r="J461" s="442"/>
      <c r="K461" s="442"/>
      <c r="L461" s="443"/>
      <c r="M461" s="528"/>
      <c r="N461" s="529"/>
      <c r="O461" s="530"/>
      <c r="P461" s="530"/>
      <c r="Q461" s="530"/>
      <c r="R461" s="530"/>
      <c r="S461" s="530"/>
      <c r="T461" s="531"/>
      <c r="U461" s="442"/>
      <c r="V461" s="442"/>
      <c r="W461" s="442"/>
      <c r="X461" s="442"/>
      <c r="Y461" s="442"/>
      <c r="Z461" s="442"/>
      <c r="AA461" s="442"/>
      <c r="AB461" s="442"/>
      <c r="AC461" s="442"/>
      <c r="AD461" s="442"/>
      <c r="AE461" s="442"/>
      <c r="AT461" s="435" t="s">
        <v>143</v>
      </c>
      <c r="AU461" s="435" t="s">
        <v>80</v>
      </c>
    </row>
    <row r="462" spans="1:65" s="501" customFormat="1" ht="22.9" customHeight="1" x14ac:dyDescent="0.2">
      <c r="B462" s="502"/>
      <c r="D462" s="503" t="s">
        <v>70</v>
      </c>
      <c r="E462" s="512" t="s">
        <v>713</v>
      </c>
      <c r="F462" s="512" t="s">
        <v>714</v>
      </c>
      <c r="I462" s="434"/>
      <c r="J462" s="513">
        <f>BK462</f>
        <v>0</v>
      </c>
      <c r="L462" s="502"/>
      <c r="M462" s="506"/>
      <c r="N462" s="507"/>
      <c r="O462" s="507"/>
      <c r="P462" s="508">
        <f>SUM(P463:P494)</f>
        <v>1.3940129999999999</v>
      </c>
      <c r="Q462" s="507"/>
      <c r="R462" s="508">
        <f>SUM(R463:R494)</f>
        <v>0.41899999999999998</v>
      </c>
      <c r="S462" s="507"/>
      <c r="T462" s="509">
        <f>SUM(T463:T494)</f>
        <v>0</v>
      </c>
      <c r="AR462" s="503" t="s">
        <v>80</v>
      </c>
      <c r="AT462" s="510" t="s">
        <v>70</v>
      </c>
      <c r="AU462" s="510" t="s">
        <v>20</v>
      </c>
      <c r="AY462" s="503" t="s">
        <v>134</v>
      </c>
      <c r="BK462" s="511">
        <f>SUM(BK463:BK494)</f>
        <v>0</v>
      </c>
    </row>
    <row r="463" spans="1:65" s="445" customFormat="1" ht="16.5" customHeight="1" x14ac:dyDescent="0.2">
      <c r="A463" s="442"/>
      <c r="B463" s="443"/>
      <c r="C463" s="514" t="s">
        <v>715</v>
      </c>
      <c r="D463" s="514" t="s">
        <v>136</v>
      </c>
      <c r="E463" s="515" t="s">
        <v>716</v>
      </c>
      <c r="F463" s="516" t="s">
        <v>717</v>
      </c>
      <c r="G463" s="517" t="s">
        <v>241</v>
      </c>
      <c r="H463" s="518">
        <v>4</v>
      </c>
      <c r="I463" s="401"/>
      <c r="J463" s="519">
        <f>ROUND(I463*H463,2)</f>
        <v>0</v>
      </c>
      <c r="K463" s="516" t="s">
        <v>3</v>
      </c>
      <c r="L463" s="443"/>
      <c r="M463" s="520" t="s">
        <v>3</v>
      </c>
      <c r="N463" s="521" t="s">
        <v>42</v>
      </c>
      <c r="O463" s="522">
        <v>0</v>
      </c>
      <c r="P463" s="522">
        <f>O463*H463</f>
        <v>0</v>
      </c>
      <c r="Q463" s="522">
        <v>4.0000000000000001E-3</v>
      </c>
      <c r="R463" s="522">
        <f>Q463*H463</f>
        <v>1.6E-2</v>
      </c>
      <c r="S463" s="522">
        <v>0</v>
      </c>
      <c r="T463" s="523">
        <f>S463*H463</f>
        <v>0</v>
      </c>
      <c r="U463" s="442"/>
      <c r="V463" s="442"/>
      <c r="W463" s="442"/>
      <c r="X463" s="442"/>
      <c r="Y463" s="442"/>
      <c r="Z463" s="442"/>
      <c r="AA463" s="442"/>
      <c r="AB463" s="442"/>
      <c r="AC463" s="442"/>
      <c r="AD463" s="442"/>
      <c r="AE463" s="442"/>
      <c r="AR463" s="524" t="s">
        <v>238</v>
      </c>
      <c r="AT463" s="524" t="s">
        <v>136</v>
      </c>
      <c r="AU463" s="524" t="s">
        <v>80</v>
      </c>
      <c r="AY463" s="435" t="s">
        <v>134</v>
      </c>
      <c r="BE463" s="525">
        <f>IF(N463="základní",J463,0)</f>
        <v>0</v>
      </c>
      <c r="BF463" s="525">
        <f>IF(N463="snížená",J463,0)</f>
        <v>0</v>
      </c>
      <c r="BG463" s="525">
        <f>IF(N463="zákl. přenesená",J463,0)</f>
        <v>0</v>
      </c>
      <c r="BH463" s="525">
        <f>IF(N463="sníž. přenesená",J463,0)</f>
        <v>0</v>
      </c>
      <c r="BI463" s="525">
        <f>IF(N463="nulová",J463,0)</f>
        <v>0</v>
      </c>
      <c r="BJ463" s="435" t="s">
        <v>20</v>
      </c>
      <c r="BK463" s="525">
        <f>ROUND(I463*H463,2)</f>
        <v>0</v>
      </c>
      <c r="BL463" s="435" t="s">
        <v>238</v>
      </c>
      <c r="BM463" s="524" t="s">
        <v>718</v>
      </c>
    </row>
    <row r="464" spans="1:65" s="540" customFormat="1" x14ac:dyDescent="0.2">
      <c r="B464" s="541"/>
      <c r="D464" s="526" t="s">
        <v>145</v>
      </c>
      <c r="E464" s="542" t="s">
        <v>3</v>
      </c>
      <c r="F464" s="543" t="s">
        <v>719</v>
      </c>
      <c r="H464" s="542" t="s">
        <v>3</v>
      </c>
      <c r="I464" s="431"/>
      <c r="L464" s="541"/>
      <c r="M464" s="544"/>
      <c r="N464" s="545"/>
      <c r="O464" s="545"/>
      <c r="P464" s="545"/>
      <c r="Q464" s="545"/>
      <c r="R464" s="545"/>
      <c r="S464" s="545"/>
      <c r="T464" s="546"/>
      <c r="AT464" s="542" t="s">
        <v>145</v>
      </c>
      <c r="AU464" s="542" t="s">
        <v>80</v>
      </c>
      <c r="AV464" s="540" t="s">
        <v>20</v>
      </c>
      <c r="AW464" s="540" t="s">
        <v>33</v>
      </c>
      <c r="AX464" s="540" t="s">
        <v>71</v>
      </c>
      <c r="AY464" s="542" t="s">
        <v>134</v>
      </c>
    </row>
    <row r="465" spans="1:65" s="532" customFormat="1" x14ac:dyDescent="0.2">
      <c r="B465" s="533"/>
      <c r="D465" s="526" t="s">
        <v>145</v>
      </c>
      <c r="E465" s="534" t="s">
        <v>3</v>
      </c>
      <c r="F465" s="535" t="s">
        <v>720</v>
      </c>
      <c r="H465" s="536">
        <v>4</v>
      </c>
      <c r="I465" s="430"/>
      <c r="L465" s="533"/>
      <c r="M465" s="537"/>
      <c r="N465" s="538"/>
      <c r="O465" s="538"/>
      <c r="P465" s="538"/>
      <c r="Q465" s="538"/>
      <c r="R465" s="538"/>
      <c r="S465" s="538"/>
      <c r="T465" s="539"/>
      <c r="AT465" s="534" t="s">
        <v>145</v>
      </c>
      <c r="AU465" s="534" t="s">
        <v>80</v>
      </c>
      <c r="AV465" s="532" t="s">
        <v>80</v>
      </c>
      <c r="AW465" s="532" t="s">
        <v>33</v>
      </c>
      <c r="AX465" s="532" t="s">
        <v>20</v>
      </c>
      <c r="AY465" s="534" t="s">
        <v>134</v>
      </c>
    </row>
    <row r="466" spans="1:65" s="445" customFormat="1" ht="16.5" customHeight="1" x14ac:dyDescent="0.2">
      <c r="A466" s="442"/>
      <c r="B466" s="443"/>
      <c r="C466" s="514" t="s">
        <v>721</v>
      </c>
      <c r="D466" s="514" t="s">
        <v>136</v>
      </c>
      <c r="E466" s="515" t="s">
        <v>722</v>
      </c>
      <c r="F466" s="516" t="s">
        <v>723</v>
      </c>
      <c r="G466" s="517" t="s">
        <v>241</v>
      </c>
      <c r="H466" s="518">
        <v>4</v>
      </c>
      <c r="I466" s="401"/>
      <c r="J466" s="519">
        <f>ROUND(I466*H466,2)</f>
        <v>0</v>
      </c>
      <c r="K466" s="516" t="s">
        <v>3</v>
      </c>
      <c r="L466" s="443"/>
      <c r="M466" s="520" t="s">
        <v>3</v>
      </c>
      <c r="N466" s="521" t="s">
        <v>42</v>
      </c>
      <c r="O466" s="522">
        <v>0</v>
      </c>
      <c r="P466" s="522">
        <f>O466*H466</f>
        <v>0</v>
      </c>
      <c r="Q466" s="522">
        <v>8.0000000000000002E-3</v>
      </c>
      <c r="R466" s="522">
        <f>Q466*H466</f>
        <v>3.2000000000000001E-2</v>
      </c>
      <c r="S466" s="522">
        <v>0</v>
      </c>
      <c r="T466" s="523">
        <f>S466*H466</f>
        <v>0</v>
      </c>
      <c r="U466" s="442"/>
      <c r="V466" s="442"/>
      <c r="W466" s="442"/>
      <c r="X466" s="442"/>
      <c r="Y466" s="442"/>
      <c r="Z466" s="442"/>
      <c r="AA466" s="442"/>
      <c r="AB466" s="442"/>
      <c r="AC466" s="442"/>
      <c r="AD466" s="442"/>
      <c r="AE466" s="442"/>
      <c r="AR466" s="524" t="s">
        <v>238</v>
      </c>
      <c r="AT466" s="524" t="s">
        <v>136</v>
      </c>
      <c r="AU466" s="524" t="s">
        <v>80</v>
      </c>
      <c r="AY466" s="435" t="s">
        <v>134</v>
      </c>
      <c r="BE466" s="525">
        <f>IF(N466="základní",J466,0)</f>
        <v>0</v>
      </c>
      <c r="BF466" s="525">
        <f>IF(N466="snížená",J466,0)</f>
        <v>0</v>
      </c>
      <c r="BG466" s="525">
        <f>IF(N466="zákl. přenesená",J466,0)</f>
        <v>0</v>
      </c>
      <c r="BH466" s="525">
        <f>IF(N466="sníž. přenesená",J466,0)</f>
        <v>0</v>
      </c>
      <c r="BI466" s="525">
        <f>IF(N466="nulová",J466,0)</f>
        <v>0</v>
      </c>
      <c r="BJ466" s="435" t="s">
        <v>20</v>
      </c>
      <c r="BK466" s="525">
        <f>ROUND(I466*H466,2)</f>
        <v>0</v>
      </c>
      <c r="BL466" s="435" t="s">
        <v>238</v>
      </c>
      <c r="BM466" s="524" t="s">
        <v>724</v>
      </c>
    </row>
    <row r="467" spans="1:65" s="540" customFormat="1" x14ac:dyDescent="0.2">
      <c r="B467" s="541"/>
      <c r="D467" s="526" t="s">
        <v>145</v>
      </c>
      <c r="E467" s="542" t="s">
        <v>3</v>
      </c>
      <c r="F467" s="543" t="s">
        <v>719</v>
      </c>
      <c r="H467" s="542" t="s">
        <v>3</v>
      </c>
      <c r="I467" s="431"/>
      <c r="L467" s="541"/>
      <c r="M467" s="544"/>
      <c r="N467" s="545"/>
      <c r="O467" s="545"/>
      <c r="P467" s="545"/>
      <c r="Q467" s="545"/>
      <c r="R467" s="545"/>
      <c r="S467" s="545"/>
      <c r="T467" s="546"/>
      <c r="AT467" s="542" t="s">
        <v>145</v>
      </c>
      <c r="AU467" s="542" t="s">
        <v>80</v>
      </c>
      <c r="AV467" s="540" t="s">
        <v>20</v>
      </c>
      <c r="AW467" s="540" t="s">
        <v>33</v>
      </c>
      <c r="AX467" s="540" t="s">
        <v>71</v>
      </c>
      <c r="AY467" s="542" t="s">
        <v>134</v>
      </c>
    </row>
    <row r="468" spans="1:65" s="532" customFormat="1" x14ac:dyDescent="0.2">
      <c r="B468" s="533"/>
      <c r="D468" s="526" t="s">
        <v>145</v>
      </c>
      <c r="E468" s="534" t="s">
        <v>3</v>
      </c>
      <c r="F468" s="535" t="s">
        <v>725</v>
      </c>
      <c r="H468" s="536">
        <v>4</v>
      </c>
      <c r="I468" s="430"/>
      <c r="L468" s="533"/>
      <c r="M468" s="537"/>
      <c r="N468" s="538"/>
      <c r="O468" s="538"/>
      <c r="P468" s="538"/>
      <c r="Q468" s="538"/>
      <c r="R468" s="538"/>
      <c r="S468" s="538"/>
      <c r="T468" s="539"/>
      <c r="AT468" s="534" t="s">
        <v>145</v>
      </c>
      <c r="AU468" s="534" t="s">
        <v>80</v>
      </c>
      <c r="AV468" s="532" t="s">
        <v>80</v>
      </c>
      <c r="AW468" s="532" t="s">
        <v>33</v>
      </c>
      <c r="AX468" s="532" t="s">
        <v>20</v>
      </c>
      <c r="AY468" s="534" t="s">
        <v>134</v>
      </c>
    </row>
    <row r="469" spans="1:65" s="445" customFormat="1" ht="21.75" customHeight="1" x14ac:dyDescent="0.2">
      <c r="A469" s="442"/>
      <c r="B469" s="443"/>
      <c r="C469" s="514" t="s">
        <v>467</v>
      </c>
      <c r="D469" s="514" t="s">
        <v>136</v>
      </c>
      <c r="E469" s="515" t="s">
        <v>726</v>
      </c>
      <c r="F469" s="516" t="s">
        <v>727</v>
      </c>
      <c r="G469" s="517" t="s">
        <v>241</v>
      </c>
      <c r="H469" s="518">
        <v>2</v>
      </c>
      <c r="I469" s="401"/>
      <c r="J469" s="519">
        <f>ROUND(I469*H469,2)</f>
        <v>0</v>
      </c>
      <c r="K469" s="516" t="s">
        <v>3</v>
      </c>
      <c r="L469" s="443"/>
      <c r="M469" s="520" t="s">
        <v>3</v>
      </c>
      <c r="N469" s="521" t="s">
        <v>42</v>
      </c>
      <c r="O469" s="522">
        <v>0</v>
      </c>
      <c r="P469" s="522">
        <f>O469*H469</f>
        <v>0</v>
      </c>
      <c r="Q469" s="522">
        <v>4.0000000000000001E-3</v>
      </c>
      <c r="R469" s="522">
        <f>Q469*H469</f>
        <v>8.0000000000000002E-3</v>
      </c>
      <c r="S469" s="522">
        <v>0</v>
      </c>
      <c r="T469" s="523">
        <f>S469*H469</f>
        <v>0</v>
      </c>
      <c r="U469" s="442"/>
      <c r="V469" s="442"/>
      <c r="W469" s="442"/>
      <c r="X469" s="442"/>
      <c r="Y469" s="442"/>
      <c r="Z469" s="442"/>
      <c r="AA469" s="442"/>
      <c r="AB469" s="442"/>
      <c r="AC469" s="442"/>
      <c r="AD469" s="442"/>
      <c r="AE469" s="442"/>
      <c r="AR469" s="524" t="s">
        <v>238</v>
      </c>
      <c r="AT469" s="524" t="s">
        <v>136</v>
      </c>
      <c r="AU469" s="524" t="s">
        <v>80</v>
      </c>
      <c r="AY469" s="435" t="s">
        <v>134</v>
      </c>
      <c r="BE469" s="525">
        <f>IF(N469="základní",J469,0)</f>
        <v>0</v>
      </c>
      <c r="BF469" s="525">
        <f>IF(N469="snížená",J469,0)</f>
        <v>0</v>
      </c>
      <c r="BG469" s="525">
        <f>IF(N469="zákl. přenesená",J469,0)</f>
        <v>0</v>
      </c>
      <c r="BH469" s="525">
        <f>IF(N469="sníž. přenesená",J469,0)</f>
        <v>0</v>
      </c>
      <c r="BI469" s="525">
        <f>IF(N469="nulová",J469,0)</f>
        <v>0</v>
      </c>
      <c r="BJ469" s="435" t="s">
        <v>20</v>
      </c>
      <c r="BK469" s="525">
        <f>ROUND(I469*H469,2)</f>
        <v>0</v>
      </c>
      <c r="BL469" s="435" t="s">
        <v>238</v>
      </c>
      <c r="BM469" s="524" t="s">
        <v>728</v>
      </c>
    </row>
    <row r="470" spans="1:65" s="540" customFormat="1" x14ac:dyDescent="0.2">
      <c r="B470" s="541"/>
      <c r="D470" s="526" t="s">
        <v>145</v>
      </c>
      <c r="E470" s="542" t="s">
        <v>3</v>
      </c>
      <c r="F470" s="543" t="s">
        <v>719</v>
      </c>
      <c r="H470" s="542" t="s">
        <v>3</v>
      </c>
      <c r="I470" s="431"/>
      <c r="L470" s="541"/>
      <c r="M470" s="544"/>
      <c r="N470" s="545"/>
      <c r="O470" s="545"/>
      <c r="P470" s="545"/>
      <c r="Q470" s="545"/>
      <c r="R470" s="545"/>
      <c r="S470" s="545"/>
      <c r="T470" s="546"/>
      <c r="AT470" s="542" t="s">
        <v>145</v>
      </c>
      <c r="AU470" s="542" t="s">
        <v>80</v>
      </c>
      <c r="AV470" s="540" t="s">
        <v>20</v>
      </c>
      <c r="AW470" s="540" t="s">
        <v>33</v>
      </c>
      <c r="AX470" s="540" t="s">
        <v>71</v>
      </c>
      <c r="AY470" s="542" t="s">
        <v>134</v>
      </c>
    </row>
    <row r="471" spans="1:65" s="532" customFormat="1" x14ac:dyDescent="0.2">
      <c r="B471" s="533"/>
      <c r="D471" s="526" t="s">
        <v>145</v>
      </c>
      <c r="E471" s="534" t="s">
        <v>3</v>
      </c>
      <c r="F471" s="535" t="s">
        <v>729</v>
      </c>
      <c r="H471" s="536">
        <v>2</v>
      </c>
      <c r="I471" s="430"/>
      <c r="L471" s="533"/>
      <c r="M471" s="537"/>
      <c r="N471" s="538"/>
      <c r="O471" s="538"/>
      <c r="P471" s="538"/>
      <c r="Q471" s="538"/>
      <c r="R471" s="538"/>
      <c r="S471" s="538"/>
      <c r="T471" s="539"/>
      <c r="AT471" s="534" t="s">
        <v>145</v>
      </c>
      <c r="AU471" s="534" t="s">
        <v>80</v>
      </c>
      <c r="AV471" s="532" t="s">
        <v>80</v>
      </c>
      <c r="AW471" s="532" t="s">
        <v>33</v>
      </c>
      <c r="AX471" s="532" t="s">
        <v>20</v>
      </c>
      <c r="AY471" s="534" t="s">
        <v>134</v>
      </c>
    </row>
    <row r="472" spans="1:65" s="445" customFormat="1" ht="16.5" customHeight="1" x14ac:dyDescent="0.2">
      <c r="A472" s="442"/>
      <c r="B472" s="443"/>
      <c r="C472" s="514" t="s">
        <v>730</v>
      </c>
      <c r="D472" s="514" t="s">
        <v>136</v>
      </c>
      <c r="E472" s="515" t="s">
        <v>731</v>
      </c>
      <c r="F472" s="516" t="s">
        <v>732</v>
      </c>
      <c r="G472" s="517" t="s">
        <v>241</v>
      </c>
      <c r="H472" s="518">
        <v>3</v>
      </c>
      <c r="I472" s="401"/>
      <c r="J472" s="519">
        <f>ROUND(I472*H472,2)</f>
        <v>0</v>
      </c>
      <c r="K472" s="516" t="s">
        <v>3</v>
      </c>
      <c r="L472" s="443"/>
      <c r="M472" s="520" t="s">
        <v>3</v>
      </c>
      <c r="N472" s="521" t="s">
        <v>42</v>
      </c>
      <c r="O472" s="522">
        <v>0</v>
      </c>
      <c r="P472" s="522">
        <f>O472*H472</f>
        <v>0</v>
      </c>
      <c r="Q472" s="522">
        <v>0.01</v>
      </c>
      <c r="R472" s="522">
        <f>Q472*H472</f>
        <v>0.03</v>
      </c>
      <c r="S472" s="522">
        <v>0</v>
      </c>
      <c r="T472" s="523">
        <f>S472*H472</f>
        <v>0</v>
      </c>
      <c r="U472" s="442"/>
      <c r="V472" s="442"/>
      <c r="W472" s="442"/>
      <c r="X472" s="442"/>
      <c r="Y472" s="442"/>
      <c r="Z472" s="442"/>
      <c r="AA472" s="442"/>
      <c r="AB472" s="442"/>
      <c r="AC472" s="442"/>
      <c r="AD472" s="442"/>
      <c r="AE472" s="442"/>
      <c r="AR472" s="524" t="s">
        <v>238</v>
      </c>
      <c r="AT472" s="524" t="s">
        <v>136</v>
      </c>
      <c r="AU472" s="524" t="s">
        <v>80</v>
      </c>
      <c r="AY472" s="435" t="s">
        <v>134</v>
      </c>
      <c r="BE472" s="525">
        <f>IF(N472="základní",J472,0)</f>
        <v>0</v>
      </c>
      <c r="BF472" s="525">
        <f>IF(N472="snížená",J472,0)</f>
        <v>0</v>
      </c>
      <c r="BG472" s="525">
        <f>IF(N472="zákl. přenesená",J472,0)</f>
        <v>0</v>
      </c>
      <c r="BH472" s="525">
        <f>IF(N472="sníž. přenesená",J472,0)</f>
        <v>0</v>
      </c>
      <c r="BI472" s="525">
        <f>IF(N472="nulová",J472,0)</f>
        <v>0</v>
      </c>
      <c r="BJ472" s="435" t="s">
        <v>20</v>
      </c>
      <c r="BK472" s="525">
        <f>ROUND(I472*H472,2)</f>
        <v>0</v>
      </c>
      <c r="BL472" s="435" t="s">
        <v>238</v>
      </c>
      <c r="BM472" s="524" t="s">
        <v>733</v>
      </c>
    </row>
    <row r="473" spans="1:65" s="540" customFormat="1" x14ac:dyDescent="0.2">
      <c r="B473" s="541"/>
      <c r="D473" s="526" t="s">
        <v>145</v>
      </c>
      <c r="E473" s="542" t="s">
        <v>3</v>
      </c>
      <c r="F473" s="543" t="s">
        <v>719</v>
      </c>
      <c r="H473" s="542" t="s">
        <v>3</v>
      </c>
      <c r="I473" s="431"/>
      <c r="L473" s="541"/>
      <c r="M473" s="544"/>
      <c r="N473" s="545"/>
      <c r="O473" s="545"/>
      <c r="P473" s="545"/>
      <c r="Q473" s="545"/>
      <c r="R473" s="545"/>
      <c r="S473" s="545"/>
      <c r="T473" s="546"/>
      <c r="AT473" s="542" t="s">
        <v>145</v>
      </c>
      <c r="AU473" s="542" t="s">
        <v>80</v>
      </c>
      <c r="AV473" s="540" t="s">
        <v>20</v>
      </c>
      <c r="AW473" s="540" t="s">
        <v>33</v>
      </c>
      <c r="AX473" s="540" t="s">
        <v>71</v>
      </c>
      <c r="AY473" s="542" t="s">
        <v>134</v>
      </c>
    </row>
    <row r="474" spans="1:65" s="532" customFormat="1" x14ac:dyDescent="0.2">
      <c r="B474" s="533"/>
      <c r="D474" s="526" t="s">
        <v>145</v>
      </c>
      <c r="E474" s="534" t="s">
        <v>3</v>
      </c>
      <c r="F474" s="535" t="s">
        <v>734</v>
      </c>
      <c r="H474" s="536">
        <v>3</v>
      </c>
      <c r="I474" s="430"/>
      <c r="L474" s="533"/>
      <c r="M474" s="537"/>
      <c r="N474" s="538"/>
      <c r="O474" s="538"/>
      <c r="P474" s="538"/>
      <c r="Q474" s="538"/>
      <c r="R474" s="538"/>
      <c r="S474" s="538"/>
      <c r="T474" s="539"/>
      <c r="AT474" s="534" t="s">
        <v>145</v>
      </c>
      <c r="AU474" s="534" t="s">
        <v>80</v>
      </c>
      <c r="AV474" s="532" t="s">
        <v>80</v>
      </c>
      <c r="AW474" s="532" t="s">
        <v>33</v>
      </c>
      <c r="AX474" s="532" t="s">
        <v>20</v>
      </c>
      <c r="AY474" s="534" t="s">
        <v>134</v>
      </c>
    </row>
    <row r="475" spans="1:65" s="445" customFormat="1" ht="16.5" customHeight="1" x14ac:dyDescent="0.2">
      <c r="A475" s="442"/>
      <c r="B475" s="443"/>
      <c r="C475" s="514" t="s">
        <v>735</v>
      </c>
      <c r="D475" s="514" t="s">
        <v>136</v>
      </c>
      <c r="E475" s="515" t="s">
        <v>736</v>
      </c>
      <c r="F475" s="516" t="s">
        <v>737</v>
      </c>
      <c r="G475" s="517" t="s">
        <v>241</v>
      </c>
      <c r="H475" s="518">
        <v>1</v>
      </c>
      <c r="I475" s="401"/>
      <c r="J475" s="519">
        <f>ROUND(I475*H475,2)</f>
        <v>0</v>
      </c>
      <c r="K475" s="516" t="s">
        <v>3</v>
      </c>
      <c r="L475" s="443"/>
      <c r="M475" s="520" t="s">
        <v>3</v>
      </c>
      <c r="N475" s="521" t="s">
        <v>42</v>
      </c>
      <c r="O475" s="522">
        <v>0</v>
      </c>
      <c r="P475" s="522">
        <f>O475*H475</f>
        <v>0</v>
      </c>
      <c r="Q475" s="522">
        <v>1.2E-2</v>
      </c>
      <c r="R475" s="522">
        <f>Q475*H475</f>
        <v>1.2E-2</v>
      </c>
      <c r="S475" s="522">
        <v>0</v>
      </c>
      <c r="T475" s="523">
        <f>S475*H475</f>
        <v>0</v>
      </c>
      <c r="U475" s="442"/>
      <c r="V475" s="442"/>
      <c r="W475" s="442"/>
      <c r="X475" s="442"/>
      <c r="Y475" s="442"/>
      <c r="Z475" s="442"/>
      <c r="AA475" s="442"/>
      <c r="AB475" s="442"/>
      <c r="AC475" s="442"/>
      <c r="AD475" s="442"/>
      <c r="AE475" s="442"/>
      <c r="AR475" s="524" t="s">
        <v>238</v>
      </c>
      <c r="AT475" s="524" t="s">
        <v>136</v>
      </c>
      <c r="AU475" s="524" t="s">
        <v>80</v>
      </c>
      <c r="AY475" s="435" t="s">
        <v>134</v>
      </c>
      <c r="BE475" s="525">
        <f>IF(N475="základní",J475,0)</f>
        <v>0</v>
      </c>
      <c r="BF475" s="525">
        <f>IF(N475="snížená",J475,0)</f>
        <v>0</v>
      </c>
      <c r="BG475" s="525">
        <f>IF(N475="zákl. přenesená",J475,0)</f>
        <v>0</v>
      </c>
      <c r="BH475" s="525">
        <f>IF(N475="sníž. přenesená",J475,0)</f>
        <v>0</v>
      </c>
      <c r="BI475" s="525">
        <f>IF(N475="nulová",J475,0)</f>
        <v>0</v>
      </c>
      <c r="BJ475" s="435" t="s">
        <v>20</v>
      </c>
      <c r="BK475" s="525">
        <f>ROUND(I475*H475,2)</f>
        <v>0</v>
      </c>
      <c r="BL475" s="435" t="s">
        <v>238</v>
      </c>
      <c r="BM475" s="524" t="s">
        <v>738</v>
      </c>
    </row>
    <row r="476" spans="1:65" s="540" customFormat="1" x14ac:dyDescent="0.2">
      <c r="B476" s="541"/>
      <c r="D476" s="526" t="s">
        <v>145</v>
      </c>
      <c r="E476" s="542" t="s">
        <v>3</v>
      </c>
      <c r="F476" s="543" t="s">
        <v>719</v>
      </c>
      <c r="H476" s="542" t="s">
        <v>3</v>
      </c>
      <c r="I476" s="431"/>
      <c r="L476" s="541"/>
      <c r="M476" s="544"/>
      <c r="N476" s="545"/>
      <c r="O476" s="545"/>
      <c r="P476" s="545"/>
      <c r="Q476" s="545"/>
      <c r="R476" s="545"/>
      <c r="S476" s="545"/>
      <c r="T476" s="546"/>
      <c r="AT476" s="542" t="s">
        <v>145</v>
      </c>
      <c r="AU476" s="542" t="s">
        <v>80</v>
      </c>
      <c r="AV476" s="540" t="s">
        <v>20</v>
      </c>
      <c r="AW476" s="540" t="s">
        <v>33</v>
      </c>
      <c r="AX476" s="540" t="s">
        <v>71</v>
      </c>
      <c r="AY476" s="542" t="s">
        <v>134</v>
      </c>
    </row>
    <row r="477" spans="1:65" s="532" customFormat="1" x14ac:dyDescent="0.2">
      <c r="B477" s="533"/>
      <c r="D477" s="526" t="s">
        <v>145</v>
      </c>
      <c r="E477" s="534" t="s">
        <v>3</v>
      </c>
      <c r="F477" s="535" t="s">
        <v>739</v>
      </c>
      <c r="H477" s="536">
        <v>1</v>
      </c>
      <c r="I477" s="430"/>
      <c r="L477" s="533"/>
      <c r="M477" s="537"/>
      <c r="N477" s="538"/>
      <c r="O477" s="538"/>
      <c r="P477" s="538"/>
      <c r="Q477" s="538"/>
      <c r="R477" s="538"/>
      <c r="S477" s="538"/>
      <c r="T477" s="539"/>
      <c r="AT477" s="534" t="s">
        <v>145</v>
      </c>
      <c r="AU477" s="534" t="s">
        <v>80</v>
      </c>
      <c r="AV477" s="532" t="s">
        <v>80</v>
      </c>
      <c r="AW477" s="532" t="s">
        <v>33</v>
      </c>
      <c r="AX477" s="532" t="s">
        <v>20</v>
      </c>
      <c r="AY477" s="534" t="s">
        <v>134</v>
      </c>
    </row>
    <row r="478" spans="1:65" s="445" customFormat="1" ht="16.5" customHeight="1" x14ac:dyDescent="0.2">
      <c r="A478" s="442"/>
      <c r="B478" s="443"/>
      <c r="C478" s="514" t="s">
        <v>740</v>
      </c>
      <c r="D478" s="514" t="s">
        <v>136</v>
      </c>
      <c r="E478" s="515" t="s">
        <v>741</v>
      </c>
      <c r="F478" s="516" t="s">
        <v>742</v>
      </c>
      <c r="G478" s="517" t="s">
        <v>241</v>
      </c>
      <c r="H478" s="518">
        <v>1</v>
      </c>
      <c r="I478" s="401"/>
      <c r="J478" s="519">
        <f>ROUND(I478*H478,2)</f>
        <v>0</v>
      </c>
      <c r="K478" s="516" t="s">
        <v>3</v>
      </c>
      <c r="L478" s="443"/>
      <c r="M478" s="520" t="s">
        <v>3</v>
      </c>
      <c r="N478" s="521" t="s">
        <v>42</v>
      </c>
      <c r="O478" s="522">
        <v>0</v>
      </c>
      <c r="P478" s="522">
        <f>O478*H478</f>
        <v>0</v>
      </c>
      <c r="Q478" s="522">
        <v>0.02</v>
      </c>
      <c r="R478" s="522">
        <f>Q478*H478</f>
        <v>0.02</v>
      </c>
      <c r="S478" s="522">
        <v>0</v>
      </c>
      <c r="T478" s="523">
        <f>S478*H478</f>
        <v>0</v>
      </c>
      <c r="U478" s="442"/>
      <c r="V478" s="442"/>
      <c r="W478" s="442"/>
      <c r="X478" s="442"/>
      <c r="Y478" s="442"/>
      <c r="Z478" s="442"/>
      <c r="AA478" s="442"/>
      <c r="AB478" s="442"/>
      <c r="AC478" s="442"/>
      <c r="AD478" s="442"/>
      <c r="AE478" s="442"/>
      <c r="AR478" s="524" t="s">
        <v>238</v>
      </c>
      <c r="AT478" s="524" t="s">
        <v>136</v>
      </c>
      <c r="AU478" s="524" t="s">
        <v>80</v>
      </c>
      <c r="AY478" s="435" t="s">
        <v>134</v>
      </c>
      <c r="BE478" s="525">
        <f>IF(N478="základní",J478,0)</f>
        <v>0</v>
      </c>
      <c r="BF478" s="525">
        <f>IF(N478="snížená",J478,0)</f>
        <v>0</v>
      </c>
      <c r="BG478" s="525">
        <f>IF(N478="zákl. přenesená",J478,0)</f>
        <v>0</v>
      </c>
      <c r="BH478" s="525">
        <f>IF(N478="sníž. přenesená",J478,0)</f>
        <v>0</v>
      </c>
      <c r="BI478" s="525">
        <f>IF(N478="nulová",J478,0)</f>
        <v>0</v>
      </c>
      <c r="BJ478" s="435" t="s">
        <v>20</v>
      </c>
      <c r="BK478" s="525">
        <f>ROUND(I478*H478,2)</f>
        <v>0</v>
      </c>
      <c r="BL478" s="435" t="s">
        <v>238</v>
      </c>
      <c r="BM478" s="524" t="s">
        <v>743</v>
      </c>
    </row>
    <row r="479" spans="1:65" s="540" customFormat="1" x14ac:dyDescent="0.2">
      <c r="B479" s="541"/>
      <c r="D479" s="526" t="s">
        <v>145</v>
      </c>
      <c r="E479" s="542" t="s">
        <v>3</v>
      </c>
      <c r="F479" s="543" t="s">
        <v>719</v>
      </c>
      <c r="H479" s="542" t="s">
        <v>3</v>
      </c>
      <c r="I479" s="431"/>
      <c r="L479" s="541"/>
      <c r="M479" s="544"/>
      <c r="N479" s="545"/>
      <c r="O479" s="545"/>
      <c r="P479" s="545"/>
      <c r="Q479" s="545"/>
      <c r="R479" s="545"/>
      <c r="S479" s="545"/>
      <c r="T479" s="546"/>
      <c r="AT479" s="542" t="s">
        <v>145</v>
      </c>
      <c r="AU479" s="542" t="s">
        <v>80</v>
      </c>
      <c r="AV479" s="540" t="s">
        <v>20</v>
      </c>
      <c r="AW479" s="540" t="s">
        <v>33</v>
      </c>
      <c r="AX479" s="540" t="s">
        <v>71</v>
      </c>
      <c r="AY479" s="542" t="s">
        <v>134</v>
      </c>
    </row>
    <row r="480" spans="1:65" s="532" customFormat="1" x14ac:dyDescent="0.2">
      <c r="B480" s="533"/>
      <c r="D480" s="526" t="s">
        <v>145</v>
      </c>
      <c r="E480" s="534" t="s">
        <v>3</v>
      </c>
      <c r="F480" s="535" t="s">
        <v>744</v>
      </c>
      <c r="H480" s="536">
        <v>1</v>
      </c>
      <c r="I480" s="430"/>
      <c r="L480" s="533"/>
      <c r="M480" s="537"/>
      <c r="N480" s="538"/>
      <c r="O480" s="538"/>
      <c r="P480" s="538"/>
      <c r="Q480" s="538"/>
      <c r="R480" s="538"/>
      <c r="S480" s="538"/>
      <c r="T480" s="539"/>
      <c r="AT480" s="534" t="s">
        <v>145</v>
      </c>
      <c r="AU480" s="534" t="s">
        <v>80</v>
      </c>
      <c r="AV480" s="532" t="s">
        <v>80</v>
      </c>
      <c r="AW480" s="532" t="s">
        <v>33</v>
      </c>
      <c r="AX480" s="532" t="s">
        <v>20</v>
      </c>
      <c r="AY480" s="534" t="s">
        <v>134</v>
      </c>
    </row>
    <row r="481" spans="1:65" s="445" customFormat="1" ht="16.5" customHeight="1" x14ac:dyDescent="0.2">
      <c r="A481" s="442"/>
      <c r="B481" s="443"/>
      <c r="C481" s="514" t="s">
        <v>745</v>
      </c>
      <c r="D481" s="514" t="s">
        <v>136</v>
      </c>
      <c r="E481" s="515" t="s">
        <v>746</v>
      </c>
      <c r="F481" s="516" t="s">
        <v>747</v>
      </c>
      <c r="G481" s="517" t="s">
        <v>241</v>
      </c>
      <c r="H481" s="518">
        <v>3</v>
      </c>
      <c r="I481" s="401"/>
      <c r="J481" s="519">
        <f>ROUND(I481*H481,2)</f>
        <v>0</v>
      </c>
      <c r="K481" s="516" t="s">
        <v>3</v>
      </c>
      <c r="L481" s="443"/>
      <c r="M481" s="520" t="s">
        <v>3</v>
      </c>
      <c r="N481" s="521" t="s">
        <v>42</v>
      </c>
      <c r="O481" s="522">
        <v>0</v>
      </c>
      <c r="P481" s="522">
        <f>O481*H481</f>
        <v>0</v>
      </c>
      <c r="Q481" s="522">
        <v>4.2999999999999997E-2</v>
      </c>
      <c r="R481" s="522">
        <f>Q481*H481</f>
        <v>0.129</v>
      </c>
      <c r="S481" s="522">
        <v>0</v>
      </c>
      <c r="T481" s="523">
        <f>S481*H481</f>
        <v>0</v>
      </c>
      <c r="U481" s="442"/>
      <c r="V481" s="442"/>
      <c r="W481" s="442"/>
      <c r="X481" s="442"/>
      <c r="Y481" s="442"/>
      <c r="Z481" s="442"/>
      <c r="AA481" s="442"/>
      <c r="AB481" s="442"/>
      <c r="AC481" s="442"/>
      <c r="AD481" s="442"/>
      <c r="AE481" s="442"/>
      <c r="AR481" s="524" t="s">
        <v>238</v>
      </c>
      <c r="AT481" s="524" t="s">
        <v>136</v>
      </c>
      <c r="AU481" s="524" t="s">
        <v>80</v>
      </c>
      <c r="AY481" s="435" t="s">
        <v>134</v>
      </c>
      <c r="BE481" s="525">
        <f>IF(N481="základní",J481,0)</f>
        <v>0</v>
      </c>
      <c r="BF481" s="525">
        <f>IF(N481="snížená",J481,0)</f>
        <v>0</v>
      </c>
      <c r="BG481" s="525">
        <f>IF(N481="zákl. přenesená",J481,0)</f>
        <v>0</v>
      </c>
      <c r="BH481" s="525">
        <f>IF(N481="sníž. přenesená",J481,0)</f>
        <v>0</v>
      </c>
      <c r="BI481" s="525">
        <f>IF(N481="nulová",J481,0)</f>
        <v>0</v>
      </c>
      <c r="BJ481" s="435" t="s">
        <v>20</v>
      </c>
      <c r="BK481" s="525">
        <f>ROUND(I481*H481,2)</f>
        <v>0</v>
      </c>
      <c r="BL481" s="435" t="s">
        <v>238</v>
      </c>
      <c r="BM481" s="524" t="s">
        <v>748</v>
      </c>
    </row>
    <row r="482" spans="1:65" s="540" customFormat="1" x14ac:dyDescent="0.2">
      <c r="B482" s="541"/>
      <c r="D482" s="526" t="s">
        <v>145</v>
      </c>
      <c r="E482" s="542" t="s">
        <v>3</v>
      </c>
      <c r="F482" s="543" t="s">
        <v>719</v>
      </c>
      <c r="H482" s="542" t="s">
        <v>3</v>
      </c>
      <c r="I482" s="431"/>
      <c r="L482" s="541"/>
      <c r="M482" s="544"/>
      <c r="N482" s="545"/>
      <c r="O482" s="545"/>
      <c r="P482" s="545"/>
      <c r="Q482" s="545"/>
      <c r="R482" s="545"/>
      <c r="S482" s="545"/>
      <c r="T482" s="546"/>
      <c r="AT482" s="542" t="s">
        <v>145</v>
      </c>
      <c r="AU482" s="542" t="s">
        <v>80</v>
      </c>
      <c r="AV482" s="540" t="s">
        <v>20</v>
      </c>
      <c r="AW482" s="540" t="s">
        <v>33</v>
      </c>
      <c r="AX482" s="540" t="s">
        <v>71</v>
      </c>
      <c r="AY482" s="542" t="s">
        <v>134</v>
      </c>
    </row>
    <row r="483" spans="1:65" s="532" customFormat="1" x14ac:dyDescent="0.2">
      <c r="B483" s="533"/>
      <c r="D483" s="526" t="s">
        <v>145</v>
      </c>
      <c r="E483" s="534" t="s">
        <v>3</v>
      </c>
      <c r="F483" s="535" t="s">
        <v>749</v>
      </c>
      <c r="H483" s="536">
        <v>3</v>
      </c>
      <c r="I483" s="430"/>
      <c r="L483" s="533"/>
      <c r="M483" s="537"/>
      <c r="N483" s="538"/>
      <c r="O483" s="538"/>
      <c r="P483" s="538"/>
      <c r="Q483" s="538"/>
      <c r="R483" s="538"/>
      <c r="S483" s="538"/>
      <c r="T483" s="539"/>
      <c r="AT483" s="534" t="s">
        <v>145</v>
      </c>
      <c r="AU483" s="534" t="s">
        <v>80</v>
      </c>
      <c r="AV483" s="532" t="s">
        <v>80</v>
      </c>
      <c r="AW483" s="532" t="s">
        <v>33</v>
      </c>
      <c r="AX483" s="532" t="s">
        <v>20</v>
      </c>
      <c r="AY483" s="534" t="s">
        <v>134</v>
      </c>
    </row>
    <row r="484" spans="1:65" s="445" customFormat="1" ht="16.5" customHeight="1" x14ac:dyDescent="0.2">
      <c r="A484" s="442"/>
      <c r="B484" s="443"/>
      <c r="C484" s="514" t="s">
        <v>750</v>
      </c>
      <c r="D484" s="514" t="s">
        <v>136</v>
      </c>
      <c r="E484" s="515" t="s">
        <v>751</v>
      </c>
      <c r="F484" s="516" t="s">
        <v>752</v>
      </c>
      <c r="G484" s="517" t="s">
        <v>241</v>
      </c>
      <c r="H484" s="518">
        <v>1</v>
      </c>
      <c r="I484" s="401"/>
      <c r="J484" s="519">
        <f>ROUND(I484*H484,2)</f>
        <v>0</v>
      </c>
      <c r="K484" s="516" t="s">
        <v>3</v>
      </c>
      <c r="L484" s="443"/>
      <c r="M484" s="520" t="s">
        <v>3</v>
      </c>
      <c r="N484" s="521" t="s">
        <v>42</v>
      </c>
      <c r="O484" s="522">
        <v>0</v>
      </c>
      <c r="P484" s="522">
        <f>O484*H484</f>
        <v>0</v>
      </c>
      <c r="Q484" s="522">
        <v>5.1999999999999998E-2</v>
      </c>
      <c r="R484" s="522">
        <f>Q484*H484</f>
        <v>5.1999999999999998E-2</v>
      </c>
      <c r="S484" s="522">
        <v>0</v>
      </c>
      <c r="T484" s="523">
        <f>S484*H484</f>
        <v>0</v>
      </c>
      <c r="U484" s="442"/>
      <c r="V484" s="442"/>
      <c r="W484" s="442"/>
      <c r="X484" s="442"/>
      <c r="Y484" s="442"/>
      <c r="Z484" s="442"/>
      <c r="AA484" s="442"/>
      <c r="AB484" s="442"/>
      <c r="AC484" s="442"/>
      <c r="AD484" s="442"/>
      <c r="AE484" s="442"/>
      <c r="AR484" s="524" t="s">
        <v>238</v>
      </c>
      <c r="AT484" s="524" t="s">
        <v>136</v>
      </c>
      <c r="AU484" s="524" t="s">
        <v>80</v>
      </c>
      <c r="AY484" s="435" t="s">
        <v>134</v>
      </c>
      <c r="BE484" s="525">
        <f>IF(N484="základní",J484,0)</f>
        <v>0</v>
      </c>
      <c r="BF484" s="525">
        <f>IF(N484="snížená",J484,0)</f>
        <v>0</v>
      </c>
      <c r="BG484" s="525">
        <f>IF(N484="zákl. přenesená",J484,0)</f>
        <v>0</v>
      </c>
      <c r="BH484" s="525">
        <f>IF(N484="sníž. přenesená",J484,0)</f>
        <v>0</v>
      </c>
      <c r="BI484" s="525">
        <f>IF(N484="nulová",J484,0)</f>
        <v>0</v>
      </c>
      <c r="BJ484" s="435" t="s">
        <v>20</v>
      </c>
      <c r="BK484" s="525">
        <f>ROUND(I484*H484,2)</f>
        <v>0</v>
      </c>
      <c r="BL484" s="435" t="s">
        <v>238</v>
      </c>
      <c r="BM484" s="524" t="s">
        <v>753</v>
      </c>
    </row>
    <row r="485" spans="1:65" s="540" customFormat="1" x14ac:dyDescent="0.2">
      <c r="B485" s="541"/>
      <c r="D485" s="526" t="s">
        <v>145</v>
      </c>
      <c r="E485" s="542" t="s">
        <v>3</v>
      </c>
      <c r="F485" s="543" t="s">
        <v>719</v>
      </c>
      <c r="H485" s="542" t="s">
        <v>3</v>
      </c>
      <c r="I485" s="431"/>
      <c r="L485" s="541"/>
      <c r="M485" s="544"/>
      <c r="N485" s="545"/>
      <c r="O485" s="545"/>
      <c r="P485" s="545"/>
      <c r="Q485" s="545"/>
      <c r="R485" s="545"/>
      <c r="S485" s="545"/>
      <c r="T485" s="546"/>
      <c r="AT485" s="542" t="s">
        <v>145</v>
      </c>
      <c r="AU485" s="542" t="s">
        <v>80</v>
      </c>
      <c r="AV485" s="540" t="s">
        <v>20</v>
      </c>
      <c r="AW485" s="540" t="s">
        <v>33</v>
      </c>
      <c r="AX485" s="540" t="s">
        <v>71</v>
      </c>
      <c r="AY485" s="542" t="s">
        <v>134</v>
      </c>
    </row>
    <row r="486" spans="1:65" s="532" customFormat="1" x14ac:dyDescent="0.2">
      <c r="B486" s="533"/>
      <c r="D486" s="526" t="s">
        <v>145</v>
      </c>
      <c r="E486" s="534" t="s">
        <v>3</v>
      </c>
      <c r="F486" s="535" t="s">
        <v>754</v>
      </c>
      <c r="H486" s="536">
        <v>1</v>
      </c>
      <c r="I486" s="430"/>
      <c r="L486" s="533"/>
      <c r="M486" s="537"/>
      <c r="N486" s="538"/>
      <c r="O486" s="538"/>
      <c r="P486" s="538"/>
      <c r="Q486" s="538"/>
      <c r="R486" s="538"/>
      <c r="S486" s="538"/>
      <c r="T486" s="539"/>
      <c r="AT486" s="534" t="s">
        <v>145</v>
      </c>
      <c r="AU486" s="534" t="s">
        <v>80</v>
      </c>
      <c r="AV486" s="532" t="s">
        <v>80</v>
      </c>
      <c r="AW486" s="532" t="s">
        <v>33</v>
      </c>
      <c r="AX486" s="532" t="s">
        <v>20</v>
      </c>
      <c r="AY486" s="534" t="s">
        <v>134</v>
      </c>
    </row>
    <row r="487" spans="1:65" s="445" customFormat="1" ht="16.5" customHeight="1" x14ac:dyDescent="0.2">
      <c r="A487" s="442"/>
      <c r="B487" s="443"/>
      <c r="C487" s="514" t="s">
        <v>755</v>
      </c>
      <c r="D487" s="514" t="s">
        <v>136</v>
      </c>
      <c r="E487" s="515" t="s">
        <v>756</v>
      </c>
      <c r="F487" s="516" t="s">
        <v>757</v>
      </c>
      <c r="G487" s="517" t="s">
        <v>241</v>
      </c>
      <c r="H487" s="518">
        <v>1</v>
      </c>
      <c r="I487" s="401"/>
      <c r="J487" s="519">
        <f>ROUND(I487*H487,2)</f>
        <v>0</v>
      </c>
      <c r="K487" s="516" t="s">
        <v>3</v>
      </c>
      <c r="L487" s="443"/>
      <c r="M487" s="520" t="s">
        <v>3</v>
      </c>
      <c r="N487" s="521" t="s">
        <v>42</v>
      </c>
      <c r="O487" s="522">
        <v>0</v>
      </c>
      <c r="P487" s="522">
        <f>O487*H487</f>
        <v>0</v>
      </c>
      <c r="Q487" s="522">
        <v>0.05</v>
      </c>
      <c r="R487" s="522">
        <f>Q487*H487</f>
        <v>0.05</v>
      </c>
      <c r="S487" s="522">
        <v>0</v>
      </c>
      <c r="T487" s="523">
        <f>S487*H487</f>
        <v>0</v>
      </c>
      <c r="U487" s="442"/>
      <c r="V487" s="442"/>
      <c r="W487" s="442"/>
      <c r="X487" s="442"/>
      <c r="Y487" s="442"/>
      <c r="Z487" s="442"/>
      <c r="AA487" s="442"/>
      <c r="AB487" s="442"/>
      <c r="AC487" s="442"/>
      <c r="AD487" s="442"/>
      <c r="AE487" s="442"/>
      <c r="AR487" s="524" t="s">
        <v>238</v>
      </c>
      <c r="AT487" s="524" t="s">
        <v>136</v>
      </c>
      <c r="AU487" s="524" t="s">
        <v>80</v>
      </c>
      <c r="AY487" s="435" t="s">
        <v>134</v>
      </c>
      <c r="BE487" s="525">
        <f>IF(N487="základní",J487,0)</f>
        <v>0</v>
      </c>
      <c r="BF487" s="525">
        <f>IF(N487="snížená",J487,0)</f>
        <v>0</v>
      </c>
      <c r="BG487" s="525">
        <f>IF(N487="zákl. přenesená",J487,0)</f>
        <v>0</v>
      </c>
      <c r="BH487" s="525">
        <f>IF(N487="sníž. přenesená",J487,0)</f>
        <v>0</v>
      </c>
      <c r="BI487" s="525">
        <f>IF(N487="nulová",J487,0)</f>
        <v>0</v>
      </c>
      <c r="BJ487" s="435" t="s">
        <v>20</v>
      </c>
      <c r="BK487" s="525">
        <f>ROUND(I487*H487,2)</f>
        <v>0</v>
      </c>
      <c r="BL487" s="435" t="s">
        <v>238</v>
      </c>
      <c r="BM487" s="524" t="s">
        <v>758</v>
      </c>
    </row>
    <row r="488" spans="1:65" s="540" customFormat="1" x14ac:dyDescent="0.2">
      <c r="B488" s="541"/>
      <c r="D488" s="526" t="s">
        <v>145</v>
      </c>
      <c r="E488" s="542" t="s">
        <v>3</v>
      </c>
      <c r="F488" s="543" t="s">
        <v>719</v>
      </c>
      <c r="H488" s="542" t="s">
        <v>3</v>
      </c>
      <c r="I488" s="431"/>
      <c r="L488" s="541"/>
      <c r="M488" s="544"/>
      <c r="N488" s="545"/>
      <c r="O488" s="545"/>
      <c r="P488" s="545"/>
      <c r="Q488" s="545"/>
      <c r="R488" s="545"/>
      <c r="S488" s="545"/>
      <c r="T488" s="546"/>
      <c r="AT488" s="542" t="s">
        <v>145</v>
      </c>
      <c r="AU488" s="542" t="s">
        <v>80</v>
      </c>
      <c r="AV488" s="540" t="s">
        <v>20</v>
      </c>
      <c r="AW488" s="540" t="s">
        <v>33</v>
      </c>
      <c r="AX488" s="540" t="s">
        <v>71</v>
      </c>
      <c r="AY488" s="542" t="s">
        <v>134</v>
      </c>
    </row>
    <row r="489" spans="1:65" s="532" customFormat="1" x14ac:dyDescent="0.2">
      <c r="B489" s="533"/>
      <c r="D489" s="526" t="s">
        <v>145</v>
      </c>
      <c r="E489" s="534" t="s">
        <v>3</v>
      </c>
      <c r="F489" s="535" t="s">
        <v>759</v>
      </c>
      <c r="H489" s="536">
        <v>1</v>
      </c>
      <c r="I489" s="430"/>
      <c r="L489" s="533"/>
      <c r="M489" s="537"/>
      <c r="N489" s="538"/>
      <c r="O489" s="538"/>
      <c r="P489" s="538"/>
      <c r="Q489" s="538"/>
      <c r="R489" s="538"/>
      <c r="S489" s="538"/>
      <c r="T489" s="539"/>
      <c r="AT489" s="534" t="s">
        <v>145</v>
      </c>
      <c r="AU489" s="534" t="s">
        <v>80</v>
      </c>
      <c r="AV489" s="532" t="s">
        <v>80</v>
      </c>
      <c r="AW489" s="532" t="s">
        <v>33</v>
      </c>
      <c r="AX489" s="532" t="s">
        <v>20</v>
      </c>
      <c r="AY489" s="534" t="s">
        <v>134</v>
      </c>
    </row>
    <row r="490" spans="1:65" s="445" customFormat="1" ht="16.5" customHeight="1" x14ac:dyDescent="0.2">
      <c r="A490" s="442"/>
      <c r="B490" s="443"/>
      <c r="C490" s="514" t="s">
        <v>760</v>
      </c>
      <c r="D490" s="514" t="s">
        <v>136</v>
      </c>
      <c r="E490" s="515" t="s">
        <v>761</v>
      </c>
      <c r="F490" s="516" t="s">
        <v>762</v>
      </c>
      <c r="G490" s="517" t="s">
        <v>241</v>
      </c>
      <c r="H490" s="518">
        <v>1</v>
      </c>
      <c r="I490" s="401"/>
      <c r="J490" s="519">
        <f>ROUND(I490*H490,2)</f>
        <v>0</v>
      </c>
      <c r="K490" s="516" t="s">
        <v>3</v>
      </c>
      <c r="L490" s="443"/>
      <c r="M490" s="520" t="s">
        <v>3</v>
      </c>
      <c r="N490" s="521" t="s">
        <v>42</v>
      </c>
      <c r="O490" s="522">
        <v>0</v>
      </c>
      <c r="P490" s="522">
        <f>O490*H490</f>
        <v>0</v>
      </c>
      <c r="Q490" s="522">
        <v>7.0000000000000007E-2</v>
      </c>
      <c r="R490" s="522">
        <f>Q490*H490</f>
        <v>7.0000000000000007E-2</v>
      </c>
      <c r="S490" s="522">
        <v>0</v>
      </c>
      <c r="T490" s="523">
        <f>S490*H490</f>
        <v>0</v>
      </c>
      <c r="U490" s="442"/>
      <c r="V490" s="442"/>
      <c r="W490" s="442"/>
      <c r="X490" s="442"/>
      <c r="Y490" s="442"/>
      <c r="Z490" s="442"/>
      <c r="AA490" s="442"/>
      <c r="AB490" s="442"/>
      <c r="AC490" s="442"/>
      <c r="AD490" s="442"/>
      <c r="AE490" s="442"/>
      <c r="AR490" s="524" t="s">
        <v>238</v>
      </c>
      <c r="AT490" s="524" t="s">
        <v>136</v>
      </c>
      <c r="AU490" s="524" t="s">
        <v>80</v>
      </c>
      <c r="AY490" s="435" t="s">
        <v>134</v>
      </c>
      <c r="BE490" s="525">
        <f>IF(N490="základní",J490,0)</f>
        <v>0</v>
      </c>
      <c r="BF490" s="525">
        <f>IF(N490="snížená",J490,0)</f>
        <v>0</v>
      </c>
      <c r="BG490" s="525">
        <f>IF(N490="zákl. přenesená",J490,0)</f>
        <v>0</v>
      </c>
      <c r="BH490" s="525">
        <f>IF(N490="sníž. přenesená",J490,0)</f>
        <v>0</v>
      </c>
      <c r="BI490" s="525">
        <f>IF(N490="nulová",J490,0)</f>
        <v>0</v>
      </c>
      <c r="BJ490" s="435" t="s">
        <v>20</v>
      </c>
      <c r="BK490" s="525">
        <f>ROUND(I490*H490,2)</f>
        <v>0</v>
      </c>
      <c r="BL490" s="435" t="s">
        <v>238</v>
      </c>
      <c r="BM490" s="524" t="s">
        <v>763</v>
      </c>
    </row>
    <row r="491" spans="1:65" s="540" customFormat="1" x14ac:dyDescent="0.2">
      <c r="B491" s="541"/>
      <c r="D491" s="526" t="s">
        <v>145</v>
      </c>
      <c r="E491" s="542" t="s">
        <v>3</v>
      </c>
      <c r="F491" s="543" t="s">
        <v>719</v>
      </c>
      <c r="H491" s="542" t="s">
        <v>3</v>
      </c>
      <c r="I491" s="431"/>
      <c r="L491" s="541"/>
      <c r="M491" s="544"/>
      <c r="N491" s="545"/>
      <c r="O491" s="545"/>
      <c r="P491" s="545"/>
      <c r="Q491" s="545"/>
      <c r="R491" s="545"/>
      <c r="S491" s="545"/>
      <c r="T491" s="546"/>
      <c r="AT491" s="542" t="s">
        <v>145</v>
      </c>
      <c r="AU491" s="542" t="s">
        <v>80</v>
      </c>
      <c r="AV491" s="540" t="s">
        <v>20</v>
      </c>
      <c r="AW491" s="540" t="s">
        <v>33</v>
      </c>
      <c r="AX491" s="540" t="s">
        <v>71</v>
      </c>
      <c r="AY491" s="542" t="s">
        <v>134</v>
      </c>
    </row>
    <row r="492" spans="1:65" s="532" customFormat="1" x14ac:dyDescent="0.2">
      <c r="B492" s="533"/>
      <c r="D492" s="526" t="s">
        <v>145</v>
      </c>
      <c r="E492" s="534" t="s">
        <v>3</v>
      </c>
      <c r="F492" s="535" t="s">
        <v>764</v>
      </c>
      <c r="H492" s="536">
        <v>1</v>
      </c>
      <c r="I492" s="430"/>
      <c r="L492" s="533"/>
      <c r="M492" s="537"/>
      <c r="N492" s="538"/>
      <c r="O492" s="538"/>
      <c r="P492" s="538"/>
      <c r="Q492" s="538"/>
      <c r="R492" s="538"/>
      <c r="S492" s="538"/>
      <c r="T492" s="539"/>
      <c r="AT492" s="534" t="s">
        <v>145</v>
      </c>
      <c r="AU492" s="534" t="s">
        <v>80</v>
      </c>
      <c r="AV492" s="532" t="s">
        <v>80</v>
      </c>
      <c r="AW492" s="532" t="s">
        <v>33</v>
      </c>
      <c r="AX492" s="532" t="s">
        <v>20</v>
      </c>
      <c r="AY492" s="534" t="s">
        <v>134</v>
      </c>
    </row>
    <row r="493" spans="1:65" s="445" customFormat="1" ht="16.5" customHeight="1" x14ac:dyDescent="0.2">
      <c r="A493" s="442"/>
      <c r="B493" s="443"/>
      <c r="C493" s="514" t="s">
        <v>765</v>
      </c>
      <c r="D493" s="514" t="s">
        <v>136</v>
      </c>
      <c r="E493" s="515" t="s">
        <v>766</v>
      </c>
      <c r="F493" s="516" t="s">
        <v>767</v>
      </c>
      <c r="G493" s="517" t="s">
        <v>199</v>
      </c>
      <c r="H493" s="518">
        <v>0.41899999999999998</v>
      </c>
      <c r="I493" s="401"/>
      <c r="J493" s="519">
        <f>ROUND(I493*H493,2)</f>
        <v>0</v>
      </c>
      <c r="K493" s="516" t="s">
        <v>140</v>
      </c>
      <c r="L493" s="443"/>
      <c r="M493" s="520" t="s">
        <v>3</v>
      </c>
      <c r="N493" s="521" t="s">
        <v>42</v>
      </c>
      <c r="O493" s="522">
        <v>3.327</v>
      </c>
      <c r="P493" s="522">
        <f>O493*H493</f>
        <v>1.3940129999999999</v>
      </c>
      <c r="Q493" s="522">
        <v>0</v>
      </c>
      <c r="R493" s="522">
        <f>Q493*H493</f>
        <v>0</v>
      </c>
      <c r="S493" s="522">
        <v>0</v>
      </c>
      <c r="T493" s="523">
        <f>S493*H493</f>
        <v>0</v>
      </c>
      <c r="U493" s="442"/>
      <c r="V493" s="442"/>
      <c r="W493" s="442"/>
      <c r="X493" s="442"/>
      <c r="Y493" s="442"/>
      <c r="Z493" s="442"/>
      <c r="AA493" s="442"/>
      <c r="AB493" s="442"/>
      <c r="AC493" s="442"/>
      <c r="AD493" s="442"/>
      <c r="AE493" s="442"/>
      <c r="AR493" s="524" t="s">
        <v>238</v>
      </c>
      <c r="AT493" s="524" t="s">
        <v>136</v>
      </c>
      <c r="AU493" s="524" t="s">
        <v>80</v>
      </c>
      <c r="AY493" s="435" t="s">
        <v>134</v>
      </c>
      <c r="BE493" s="525">
        <f>IF(N493="základní",J493,0)</f>
        <v>0</v>
      </c>
      <c r="BF493" s="525">
        <f>IF(N493="snížená",J493,0)</f>
        <v>0</v>
      </c>
      <c r="BG493" s="525">
        <f>IF(N493="zákl. přenesená",J493,0)</f>
        <v>0</v>
      </c>
      <c r="BH493" s="525">
        <f>IF(N493="sníž. přenesená",J493,0)</f>
        <v>0</v>
      </c>
      <c r="BI493" s="525">
        <f>IF(N493="nulová",J493,0)</f>
        <v>0</v>
      </c>
      <c r="BJ493" s="435" t="s">
        <v>20</v>
      </c>
      <c r="BK493" s="525">
        <f>ROUND(I493*H493,2)</f>
        <v>0</v>
      </c>
      <c r="BL493" s="435" t="s">
        <v>238</v>
      </c>
      <c r="BM493" s="524" t="s">
        <v>768</v>
      </c>
    </row>
    <row r="494" spans="1:65" s="445" customFormat="1" ht="19.5" x14ac:dyDescent="0.2">
      <c r="A494" s="442"/>
      <c r="B494" s="443"/>
      <c r="C494" s="442"/>
      <c r="D494" s="526" t="s">
        <v>143</v>
      </c>
      <c r="E494" s="442"/>
      <c r="F494" s="527" t="s">
        <v>769</v>
      </c>
      <c r="G494" s="442"/>
      <c r="H494" s="442"/>
      <c r="I494" s="429"/>
      <c r="J494" s="442"/>
      <c r="K494" s="442"/>
      <c r="L494" s="443"/>
      <c r="M494" s="528"/>
      <c r="N494" s="529"/>
      <c r="O494" s="530"/>
      <c r="P494" s="530"/>
      <c r="Q494" s="530"/>
      <c r="R494" s="530"/>
      <c r="S494" s="530"/>
      <c r="T494" s="531"/>
      <c r="U494" s="442"/>
      <c r="V494" s="442"/>
      <c r="W494" s="442"/>
      <c r="X494" s="442"/>
      <c r="Y494" s="442"/>
      <c r="Z494" s="442"/>
      <c r="AA494" s="442"/>
      <c r="AB494" s="442"/>
      <c r="AC494" s="442"/>
      <c r="AD494" s="442"/>
      <c r="AE494" s="442"/>
      <c r="AT494" s="435" t="s">
        <v>143</v>
      </c>
      <c r="AU494" s="435" t="s">
        <v>80</v>
      </c>
    </row>
    <row r="495" spans="1:65" s="501" customFormat="1" ht="22.9" customHeight="1" x14ac:dyDescent="0.2">
      <c r="B495" s="502"/>
      <c r="D495" s="503" t="s">
        <v>70</v>
      </c>
      <c r="E495" s="512" t="s">
        <v>770</v>
      </c>
      <c r="F495" s="512" t="s">
        <v>771</v>
      </c>
      <c r="I495" s="434"/>
      <c r="J495" s="513">
        <f>BK495</f>
        <v>0</v>
      </c>
      <c r="L495" s="502"/>
      <c r="M495" s="506"/>
      <c r="N495" s="507"/>
      <c r="O495" s="507"/>
      <c r="P495" s="508">
        <f>SUM(P496:P500)</f>
        <v>0.14432</v>
      </c>
      <c r="Q495" s="507"/>
      <c r="R495" s="508">
        <f>SUM(R496:R500)</f>
        <v>6.4000000000000001E-2</v>
      </c>
      <c r="S495" s="507"/>
      <c r="T495" s="509">
        <f>SUM(T496:T500)</f>
        <v>0</v>
      </c>
      <c r="AR495" s="503" t="s">
        <v>80</v>
      </c>
      <c r="AT495" s="510" t="s">
        <v>70</v>
      </c>
      <c r="AU495" s="510" t="s">
        <v>20</v>
      </c>
      <c r="AY495" s="503" t="s">
        <v>134</v>
      </c>
      <c r="BK495" s="511">
        <f>SUM(BK496:BK500)</f>
        <v>0</v>
      </c>
    </row>
    <row r="496" spans="1:65" s="445" customFormat="1" ht="24" x14ac:dyDescent="0.2">
      <c r="A496" s="442"/>
      <c r="B496" s="443"/>
      <c r="C496" s="514" t="s">
        <v>772</v>
      </c>
      <c r="D496" s="514" t="s">
        <v>136</v>
      </c>
      <c r="E496" s="515" t="s">
        <v>773</v>
      </c>
      <c r="F496" s="516" t="s">
        <v>774</v>
      </c>
      <c r="G496" s="517" t="s">
        <v>241</v>
      </c>
      <c r="H496" s="518">
        <v>1</v>
      </c>
      <c r="I496" s="401"/>
      <c r="J496" s="519">
        <f>ROUND(I496*H496,2)</f>
        <v>0</v>
      </c>
      <c r="K496" s="516" t="s">
        <v>3</v>
      </c>
      <c r="L496" s="443"/>
      <c r="M496" s="520" t="s">
        <v>3</v>
      </c>
      <c r="N496" s="521" t="s">
        <v>42</v>
      </c>
      <c r="O496" s="522">
        <v>0</v>
      </c>
      <c r="P496" s="522">
        <f>O496*H496</f>
        <v>0</v>
      </c>
      <c r="Q496" s="522">
        <v>6.4000000000000001E-2</v>
      </c>
      <c r="R496" s="522">
        <f>Q496*H496</f>
        <v>6.4000000000000001E-2</v>
      </c>
      <c r="S496" s="522">
        <v>0</v>
      </c>
      <c r="T496" s="523">
        <f>S496*H496</f>
        <v>0</v>
      </c>
      <c r="U496" s="442"/>
      <c r="V496" s="442"/>
      <c r="W496" s="442"/>
      <c r="X496" s="442"/>
      <c r="Y496" s="442"/>
      <c r="Z496" s="442"/>
      <c r="AA496" s="442"/>
      <c r="AB496" s="442"/>
      <c r="AC496" s="442"/>
      <c r="AD496" s="442"/>
      <c r="AE496" s="442"/>
      <c r="AR496" s="524" t="s">
        <v>238</v>
      </c>
      <c r="AT496" s="524" t="s">
        <v>136</v>
      </c>
      <c r="AU496" s="524" t="s">
        <v>80</v>
      </c>
      <c r="AY496" s="435" t="s">
        <v>134</v>
      </c>
      <c r="BE496" s="525">
        <f>IF(N496="základní",J496,0)</f>
        <v>0</v>
      </c>
      <c r="BF496" s="525">
        <f>IF(N496="snížená",J496,0)</f>
        <v>0</v>
      </c>
      <c r="BG496" s="525">
        <f>IF(N496="zákl. přenesená",J496,0)</f>
        <v>0</v>
      </c>
      <c r="BH496" s="525">
        <f>IF(N496="sníž. přenesená",J496,0)</f>
        <v>0</v>
      </c>
      <c r="BI496" s="525">
        <f>IF(N496="nulová",J496,0)</f>
        <v>0</v>
      </c>
      <c r="BJ496" s="435" t="s">
        <v>20</v>
      </c>
      <c r="BK496" s="525">
        <f>ROUND(I496*H496,2)</f>
        <v>0</v>
      </c>
      <c r="BL496" s="435" t="s">
        <v>238</v>
      </c>
      <c r="BM496" s="524" t="s">
        <v>775</v>
      </c>
    </row>
    <row r="497" spans="1:65" s="540" customFormat="1" x14ac:dyDescent="0.2">
      <c r="B497" s="541"/>
      <c r="D497" s="526" t="s">
        <v>145</v>
      </c>
      <c r="E497" s="542" t="s">
        <v>3</v>
      </c>
      <c r="F497" s="543" t="s">
        <v>776</v>
      </c>
      <c r="H497" s="542" t="s">
        <v>3</v>
      </c>
      <c r="I497" s="431"/>
      <c r="L497" s="541"/>
      <c r="M497" s="544"/>
      <c r="N497" s="545"/>
      <c r="O497" s="545"/>
      <c r="P497" s="545"/>
      <c r="Q497" s="545"/>
      <c r="R497" s="545"/>
      <c r="S497" s="545"/>
      <c r="T497" s="546"/>
      <c r="AT497" s="542" t="s">
        <v>145</v>
      </c>
      <c r="AU497" s="542" t="s">
        <v>80</v>
      </c>
      <c r="AV497" s="540" t="s">
        <v>20</v>
      </c>
      <c r="AW497" s="540" t="s">
        <v>33</v>
      </c>
      <c r="AX497" s="540" t="s">
        <v>71</v>
      </c>
      <c r="AY497" s="542" t="s">
        <v>134</v>
      </c>
    </row>
    <row r="498" spans="1:65" s="532" customFormat="1" x14ac:dyDescent="0.2">
      <c r="B498" s="533"/>
      <c r="D498" s="526" t="s">
        <v>145</v>
      </c>
      <c r="E498" s="534" t="s">
        <v>3</v>
      </c>
      <c r="F498" s="535" t="s">
        <v>20</v>
      </c>
      <c r="H498" s="536">
        <v>1</v>
      </c>
      <c r="I498" s="430"/>
      <c r="L498" s="533"/>
      <c r="M498" s="537"/>
      <c r="N498" s="538"/>
      <c r="O498" s="538"/>
      <c r="P498" s="538"/>
      <c r="Q498" s="538"/>
      <c r="R498" s="538"/>
      <c r="S498" s="538"/>
      <c r="T498" s="539"/>
      <c r="AT498" s="534" t="s">
        <v>145</v>
      </c>
      <c r="AU498" s="534" t="s">
        <v>80</v>
      </c>
      <c r="AV498" s="532" t="s">
        <v>80</v>
      </c>
      <c r="AW498" s="532" t="s">
        <v>33</v>
      </c>
      <c r="AX498" s="532" t="s">
        <v>20</v>
      </c>
      <c r="AY498" s="534" t="s">
        <v>134</v>
      </c>
    </row>
    <row r="499" spans="1:65" s="445" customFormat="1" ht="16.5" customHeight="1" x14ac:dyDescent="0.2">
      <c r="A499" s="442"/>
      <c r="B499" s="443"/>
      <c r="C499" s="514" t="s">
        <v>777</v>
      </c>
      <c r="D499" s="514" t="s">
        <v>136</v>
      </c>
      <c r="E499" s="515" t="s">
        <v>709</v>
      </c>
      <c r="F499" s="516" t="s">
        <v>710</v>
      </c>
      <c r="G499" s="517" t="s">
        <v>199</v>
      </c>
      <c r="H499" s="518">
        <v>6.4000000000000001E-2</v>
      </c>
      <c r="I499" s="401"/>
      <c r="J499" s="519">
        <f>ROUND(I499*H499,2)</f>
        <v>0</v>
      </c>
      <c r="K499" s="516" t="s">
        <v>140</v>
      </c>
      <c r="L499" s="443"/>
      <c r="M499" s="520" t="s">
        <v>3</v>
      </c>
      <c r="N499" s="521" t="s">
        <v>42</v>
      </c>
      <c r="O499" s="522">
        <v>2.2549999999999999</v>
      </c>
      <c r="P499" s="522">
        <f>O499*H499</f>
        <v>0.14432</v>
      </c>
      <c r="Q499" s="522">
        <v>0</v>
      </c>
      <c r="R499" s="522">
        <f>Q499*H499</f>
        <v>0</v>
      </c>
      <c r="S499" s="522">
        <v>0</v>
      </c>
      <c r="T499" s="523">
        <f>S499*H499</f>
        <v>0</v>
      </c>
      <c r="U499" s="442"/>
      <c r="V499" s="442"/>
      <c r="W499" s="442"/>
      <c r="X499" s="442"/>
      <c r="Y499" s="442"/>
      <c r="Z499" s="442"/>
      <c r="AA499" s="442"/>
      <c r="AB499" s="442"/>
      <c r="AC499" s="442"/>
      <c r="AD499" s="442"/>
      <c r="AE499" s="442"/>
      <c r="AR499" s="524" t="s">
        <v>238</v>
      </c>
      <c r="AT499" s="524" t="s">
        <v>136</v>
      </c>
      <c r="AU499" s="524" t="s">
        <v>80</v>
      </c>
      <c r="AY499" s="435" t="s">
        <v>134</v>
      </c>
      <c r="BE499" s="525">
        <f>IF(N499="základní",J499,0)</f>
        <v>0</v>
      </c>
      <c r="BF499" s="525">
        <f>IF(N499="snížená",J499,0)</f>
        <v>0</v>
      </c>
      <c r="BG499" s="525">
        <f>IF(N499="zákl. přenesená",J499,0)</f>
        <v>0</v>
      </c>
      <c r="BH499" s="525">
        <f>IF(N499="sníž. přenesená",J499,0)</f>
        <v>0</v>
      </c>
      <c r="BI499" s="525">
        <f>IF(N499="nulová",J499,0)</f>
        <v>0</v>
      </c>
      <c r="BJ499" s="435" t="s">
        <v>20</v>
      </c>
      <c r="BK499" s="525">
        <f>ROUND(I499*H499,2)</f>
        <v>0</v>
      </c>
      <c r="BL499" s="435" t="s">
        <v>238</v>
      </c>
      <c r="BM499" s="524" t="s">
        <v>778</v>
      </c>
    </row>
    <row r="500" spans="1:65" s="445" customFormat="1" ht="19.5" x14ac:dyDescent="0.2">
      <c r="A500" s="442"/>
      <c r="B500" s="443"/>
      <c r="C500" s="442"/>
      <c r="D500" s="526" t="s">
        <v>143</v>
      </c>
      <c r="E500" s="442"/>
      <c r="F500" s="527" t="s">
        <v>712</v>
      </c>
      <c r="G500" s="442"/>
      <c r="H500" s="442"/>
      <c r="I500" s="429"/>
      <c r="J500" s="442"/>
      <c r="K500" s="442"/>
      <c r="L500" s="443"/>
      <c r="M500" s="528"/>
      <c r="N500" s="529"/>
      <c r="O500" s="530"/>
      <c r="P500" s="530"/>
      <c r="Q500" s="530"/>
      <c r="R500" s="530"/>
      <c r="S500" s="530"/>
      <c r="T500" s="531"/>
      <c r="U500" s="442"/>
      <c r="V500" s="442"/>
      <c r="W500" s="442"/>
      <c r="X500" s="442"/>
      <c r="Y500" s="442"/>
      <c r="Z500" s="442"/>
      <c r="AA500" s="442"/>
      <c r="AB500" s="442"/>
      <c r="AC500" s="442"/>
      <c r="AD500" s="442"/>
      <c r="AE500" s="442"/>
      <c r="AT500" s="435" t="s">
        <v>143</v>
      </c>
      <c r="AU500" s="435" t="s">
        <v>80</v>
      </c>
    </row>
    <row r="501" spans="1:65" s="501" customFormat="1" ht="22.9" customHeight="1" x14ac:dyDescent="0.2">
      <c r="B501" s="502"/>
      <c r="D501" s="503" t="s">
        <v>70</v>
      </c>
      <c r="E501" s="512" t="s">
        <v>779</v>
      </c>
      <c r="F501" s="512" t="s">
        <v>780</v>
      </c>
      <c r="I501" s="434"/>
      <c r="J501" s="513">
        <f>BK501</f>
        <v>0</v>
      </c>
      <c r="L501" s="502"/>
      <c r="M501" s="506"/>
      <c r="N501" s="507"/>
      <c r="O501" s="507"/>
      <c r="P501" s="508">
        <f>SUM(P502:P515)</f>
        <v>18.499012</v>
      </c>
      <c r="Q501" s="507"/>
      <c r="R501" s="508">
        <f>SUM(R502:R515)</f>
        <v>1.4481040000000001E-2</v>
      </c>
      <c r="S501" s="507"/>
      <c r="T501" s="509">
        <f>SUM(T502:T515)</f>
        <v>0</v>
      </c>
      <c r="AR501" s="503" t="s">
        <v>80</v>
      </c>
      <c r="AT501" s="510" t="s">
        <v>70</v>
      </c>
      <c r="AU501" s="510" t="s">
        <v>20</v>
      </c>
      <c r="AY501" s="503" t="s">
        <v>134</v>
      </c>
      <c r="BK501" s="511">
        <f>SUM(BK502:BK515)</f>
        <v>0</v>
      </c>
    </row>
    <row r="502" spans="1:65" s="445" customFormat="1" ht="16.5" customHeight="1" x14ac:dyDescent="0.2">
      <c r="A502" s="442"/>
      <c r="B502" s="443"/>
      <c r="C502" s="514" t="s">
        <v>781</v>
      </c>
      <c r="D502" s="514" t="s">
        <v>136</v>
      </c>
      <c r="E502" s="515" t="s">
        <v>782</v>
      </c>
      <c r="F502" s="516" t="s">
        <v>783</v>
      </c>
      <c r="G502" s="517" t="s">
        <v>219</v>
      </c>
      <c r="H502" s="518">
        <v>10</v>
      </c>
      <c r="I502" s="401"/>
      <c r="J502" s="519">
        <f>ROUND(I502*H502,2)</f>
        <v>0</v>
      </c>
      <c r="K502" s="516" t="s">
        <v>140</v>
      </c>
      <c r="L502" s="443"/>
      <c r="M502" s="520" t="s">
        <v>3</v>
      </c>
      <c r="N502" s="521" t="s">
        <v>42</v>
      </c>
      <c r="O502" s="522">
        <v>0.155</v>
      </c>
      <c r="P502" s="522">
        <f>O502*H502</f>
        <v>1.55</v>
      </c>
      <c r="Q502" s="522">
        <v>1.2999999999999999E-4</v>
      </c>
      <c r="R502" s="522">
        <f>Q502*H502</f>
        <v>1.2999999999999999E-3</v>
      </c>
      <c r="S502" s="522">
        <v>0</v>
      </c>
      <c r="T502" s="523">
        <f>S502*H502</f>
        <v>0</v>
      </c>
      <c r="U502" s="442"/>
      <c r="V502" s="442"/>
      <c r="W502" s="442"/>
      <c r="X502" s="442"/>
      <c r="Y502" s="442"/>
      <c r="Z502" s="442"/>
      <c r="AA502" s="442"/>
      <c r="AB502" s="442"/>
      <c r="AC502" s="442"/>
      <c r="AD502" s="442"/>
      <c r="AE502" s="442"/>
      <c r="AR502" s="524" t="s">
        <v>238</v>
      </c>
      <c r="AT502" s="524" t="s">
        <v>136</v>
      </c>
      <c r="AU502" s="524" t="s">
        <v>80</v>
      </c>
      <c r="AY502" s="435" t="s">
        <v>134</v>
      </c>
      <c r="BE502" s="525">
        <f>IF(N502="základní",J502,0)</f>
        <v>0</v>
      </c>
      <c r="BF502" s="525">
        <f>IF(N502="snížená",J502,0)</f>
        <v>0</v>
      </c>
      <c r="BG502" s="525">
        <f>IF(N502="zákl. přenesená",J502,0)</f>
        <v>0</v>
      </c>
      <c r="BH502" s="525">
        <f>IF(N502="sníž. přenesená",J502,0)</f>
        <v>0</v>
      </c>
      <c r="BI502" s="525">
        <f>IF(N502="nulová",J502,0)</f>
        <v>0</v>
      </c>
      <c r="BJ502" s="435" t="s">
        <v>20</v>
      </c>
      <c r="BK502" s="525">
        <f>ROUND(I502*H502,2)</f>
        <v>0</v>
      </c>
      <c r="BL502" s="435" t="s">
        <v>238</v>
      </c>
      <c r="BM502" s="524" t="s">
        <v>784</v>
      </c>
    </row>
    <row r="503" spans="1:65" s="445" customFormat="1" x14ac:dyDescent="0.2">
      <c r="A503" s="442"/>
      <c r="B503" s="443"/>
      <c r="C503" s="442"/>
      <c r="D503" s="526" t="s">
        <v>143</v>
      </c>
      <c r="E503" s="442"/>
      <c r="F503" s="527" t="s">
        <v>785</v>
      </c>
      <c r="G503" s="442"/>
      <c r="H503" s="442"/>
      <c r="I503" s="429"/>
      <c r="J503" s="442"/>
      <c r="K503" s="442"/>
      <c r="L503" s="443"/>
      <c r="M503" s="528"/>
      <c r="N503" s="529"/>
      <c r="O503" s="530"/>
      <c r="P503" s="530"/>
      <c r="Q503" s="530"/>
      <c r="R503" s="530"/>
      <c r="S503" s="530"/>
      <c r="T503" s="531"/>
      <c r="U503" s="442"/>
      <c r="V503" s="442"/>
      <c r="W503" s="442"/>
      <c r="X503" s="442"/>
      <c r="Y503" s="442"/>
      <c r="Z503" s="442"/>
      <c r="AA503" s="442"/>
      <c r="AB503" s="442"/>
      <c r="AC503" s="442"/>
      <c r="AD503" s="442"/>
      <c r="AE503" s="442"/>
      <c r="AT503" s="435" t="s">
        <v>143</v>
      </c>
      <c r="AU503" s="435" t="s">
        <v>80</v>
      </c>
    </row>
    <row r="504" spans="1:65" s="532" customFormat="1" x14ac:dyDescent="0.2">
      <c r="B504" s="533"/>
      <c r="D504" s="526" t="s">
        <v>145</v>
      </c>
      <c r="E504" s="534" t="s">
        <v>3</v>
      </c>
      <c r="F504" s="535" t="s">
        <v>786</v>
      </c>
      <c r="H504" s="536">
        <v>7</v>
      </c>
      <c r="I504" s="430"/>
      <c r="L504" s="533"/>
      <c r="M504" s="537"/>
      <c r="N504" s="538"/>
      <c r="O504" s="538"/>
      <c r="P504" s="538"/>
      <c r="Q504" s="538"/>
      <c r="R504" s="538"/>
      <c r="S504" s="538"/>
      <c r="T504" s="539"/>
      <c r="AT504" s="534" t="s">
        <v>145</v>
      </c>
      <c r="AU504" s="534" t="s">
        <v>80</v>
      </c>
      <c r="AV504" s="532" t="s">
        <v>80</v>
      </c>
      <c r="AW504" s="532" t="s">
        <v>33</v>
      </c>
      <c r="AX504" s="532" t="s">
        <v>71</v>
      </c>
      <c r="AY504" s="534" t="s">
        <v>134</v>
      </c>
    </row>
    <row r="505" spans="1:65" s="532" customFormat="1" x14ac:dyDescent="0.2">
      <c r="B505" s="533"/>
      <c r="D505" s="526" t="s">
        <v>145</v>
      </c>
      <c r="E505" s="534" t="s">
        <v>3</v>
      </c>
      <c r="F505" s="535" t="s">
        <v>787</v>
      </c>
      <c r="H505" s="536">
        <v>3</v>
      </c>
      <c r="I505" s="430"/>
      <c r="L505" s="533"/>
      <c r="M505" s="537"/>
      <c r="N505" s="538"/>
      <c r="O505" s="538"/>
      <c r="P505" s="538"/>
      <c r="Q505" s="538"/>
      <c r="R505" s="538"/>
      <c r="S505" s="538"/>
      <c r="T505" s="539"/>
      <c r="AT505" s="534" t="s">
        <v>145</v>
      </c>
      <c r="AU505" s="534" t="s">
        <v>80</v>
      </c>
      <c r="AV505" s="532" t="s">
        <v>80</v>
      </c>
      <c r="AW505" s="532" t="s">
        <v>33</v>
      </c>
      <c r="AX505" s="532" t="s">
        <v>71</v>
      </c>
      <c r="AY505" s="534" t="s">
        <v>134</v>
      </c>
    </row>
    <row r="506" spans="1:65" s="555" customFormat="1" x14ac:dyDescent="0.2">
      <c r="B506" s="556"/>
      <c r="D506" s="526" t="s">
        <v>145</v>
      </c>
      <c r="E506" s="557" t="s">
        <v>3</v>
      </c>
      <c r="F506" s="558" t="s">
        <v>163</v>
      </c>
      <c r="H506" s="559">
        <v>10</v>
      </c>
      <c r="I506" s="433"/>
      <c r="L506" s="556"/>
      <c r="M506" s="560"/>
      <c r="N506" s="561"/>
      <c r="O506" s="561"/>
      <c r="P506" s="561"/>
      <c r="Q506" s="561"/>
      <c r="R506" s="561"/>
      <c r="S506" s="561"/>
      <c r="T506" s="562"/>
      <c r="AT506" s="557" t="s">
        <v>145</v>
      </c>
      <c r="AU506" s="557" t="s">
        <v>80</v>
      </c>
      <c r="AV506" s="555" t="s">
        <v>141</v>
      </c>
      <c r="AW506" s="555" t="s">
        <v>33</v>
      </c>
      <c r="AX506" s="555" t="s">
        <v>20</v>
      </c>
      <c r="AY506" s="557" t="s">
        <v>134</v>
      </c>
    </row>
    <row r="507" spans="1:65" s="445" customFormat="1" ht="16.5" customHeight="1" x14ac:dyDescent="0.2">
      <c r="A507" s="442"/>
      <c r="B507" s="443"/>
      <c r="C507" s="514" t="s">
        <v>788</v>
      </c>
      <c r="D507" s="514" t="s">
        <v>136</v>
      </c>
      <c r="E507" s="515" t="s">
        <v>789</v>
      </c>
      <c r="F507" s="516" t="s">
        <v>790</v>
      </c>
      <c r="G507" s="517" t="s">
        <v>219</v>
      </c>
      <c r="H507" s="518">
        <v>10</v>
      </c>
      <c r="I507" s="401"/>
      <c r="J507" s="519">
        <f>ROUND(I507*H507,2)</f>
        <v>0</v>
      </c>
      <c r="K507" s="516" t="s">
        <v>140</v>
      </c>
      <c r="L507" s="443"/>
      <c r="M507" s="520" t="s">
        <v>3</v>
      </c>
      <c r="N507" s="521" t="s">
        <v>42</v>
      </c>
      <c r="O507" s="522">
        <v>0.33500000000000002</v>
      </c>
      <c r="P507" s="522">
        <f>O507*H507</f>
        <v>3.35</v>
      </c>
      <c r="Q507" s="522">
        <v>2.9E-4</v>
      </c>
      <c r="R507" s="522">
        <f>Q507*H507</f>
        <v>2.8999999999999998E-3</v>
      </c>
      <c r="S507" s="522">
        <v>0</v>
      </c>
      <c r="T507" s="523">
        <f>S507*H507</f>
        <v>0</v>
      </c>
      <c r="U507" s="442"/>
      <c r="V507" s="442"/>
      <c r="W507" s="442"/>
      <c r="X507" s="442"/>
      <c r="Y507" s="442"/>
      <c r="Z507" s="442"/>
      <c r="AA507" s="442"/>
      <c r="AB507" s="442"/>
      <c r="AC507" s="442"/>
      <c r="AD507" s="442"/>
      <c r="AE507" s="442"/>
      <c r="AR507" s="524" t="s">
        <v>238</v>
      </c>
      <c r="AT507" s="524" t="s">
        <v>136</v>
      </c>
      <c r="AU507" s="524" t="s">
        <v>80</v>
      </c>
      <c r="AY507" s="435" t="s">
        <v>134</v>
      </c>
      <c r="BE507" s="525">
        <f>IF(N507="základní",J507,0)</f>
        <v>0</v>
      </c>
      <c r="BF507" s="525">
        <f>IF(N507="snížená",J507,0)</f>
        <v>0</v>
      </c>
      <c r="BG507" s="525">
        <f>IF(N507="zákl. přenesená",J507,0)</f>
        <v>0</v>
      </c>
      <c r="BH507" s="525">
        <f>IF(N507="sníž. přenesená",J507,0)</f>
        <v>0</v>
      </c>
      <c r="BI507" s="525">
        <f>IF(N507="nulová",J507,0)</f>
        <v>0</v>
      </c>
      <c r="BJ507" s="435" t="s">
        <v>20</v>
      </c>
      <c r="BK507" s="525">
        <f>ROUND(I507*H507,2)</f>
        <v>0</v>
      </c>
      <c r="BL507" s="435" t="s">
        <v>238</v>
      </c>
      <c r="BM507" s="524" t="s">
        <v>791</v>
      </c>
    </row>
    <row r="508" spans="1:65" s="445" customFormat="1" x14ac:dyDescent="0.2">
      <c r="A508" s="442"/>
      <c r="B508" s="443"/>
      <c r="C508" s="442"/>
      <c r="D508" s="526" t="s">
        <v>143</v>
      </c>
      <c r="E508" s="442"/>
      <c r="F508" s="527" t="s">
        <v>792</v>
      </c>
      <c r="G508" s="442"/>
      <c r="H508" s="442"/>
      <c r="I508" s="429"/>
      <c r="J508" s="442"/>
      <c r="K508" s="442"/>
      <c r="L508" s="443"/>
      <c r="M508" s="528"/>
      <c r="N508" s="529"/>
      <c r="O508" s="530"/>
      <c r="P508" s="530"/>
      <c r="Q508" s="530"/>
      <c r="R508" s="530"/>
      <c r="S508" s="530"/>
      <c r="T508" s="531"/>
      <c r="U508" s="442"/>
      <c r="V508" s="442"/>
      <c r="W508" s="442"/>
      <c r="X508" s="442"/>
      <c r="Y508" s="442"/>
      <c r="Z508" s="442"/>
      <c r="AA508" s="442"/>
      <c r="AB508" s="442"/>
      <c r="AC508" s="442"/>
      <c r="AD508" s="442"/>
      <c r="AE508" s="442"/>
      <c r="AT508" s="435" t="s">
        <v>143</v>
      </c>
      <c r="AU508" s="435" t="s">
        <v>80</v>
      </c>
    </row>
    <row r="509" spans="1:65" s="445" customFormat="1" ht="16.5" customHeight="1" x14ac:dyDescent="0.2">
      <c r="A509" s="442"/>
      <c r="B509" s="443"/>
      <c r="C509" s="514" t="s">
        <v>793</v>
      </c>
      <c r="D509" s="514" t="s">
        <v>136</v>
      </c>
      <c r="E509" s="515" t="s">
        <v>794</v>
      </c>
      <c r="F509" s="516" t="s">
        <v>795</v>
      </c>
      <c r="G509" s="517" t="s">
        <v>219</v>
      </c>
      <c r="H509" s="518">
        <v>46.731999999999999</v>
      </c>
      <c r="I509" s="401"/>
      <c r="J509" s="519">
        <f>ROUND(I509*H509,2)</f>
        <v>0</v>
      </c>
      <c r="K509" s="516" t="s">
        <v>140</v>
      </c>
      <c r="L509" s="443"/>
      <c r="M509" s="520" t="s">
        <v>3</v>
      </c>
      <c r="N509" s="521" t="s">
        <v>42</v>
      </c>
      <c r="O509" s="522">
        <v>0.29099999999999998</v>
      </c>
      <c r="P509" s="522">
        <f>O509*H509</f>
        <v>13.599011999999998</v>
      </c>
      <c r="Q509" s="522">
        <v>2.2000000000000001E-4</v>
      </c>
      <c r="R509" s="522">
        <f>Q509*H509</f>
        <v>1.028104E-2</v>
      </c>
      <c r="S509" s="522">
        <v>0</v>
      </c>
      <c r="T509" s="523">
        <f>S509*H509</f>
        <v>0</v>
      </c>
      <c r="U509" s="442"/>
      <c r="V509" s="442"/>
      <c r="W509" s="442"/>
      <c r="X509" s="442"/>
      <c r="Y509" s="442"/>
      <c r="Z509" s="442"/>
      <c r="AA509" s="442"/>
      <c r="AB509" s="442"/>
      <c r="AC509" s="442"/>
      <c r="AD509" s="442"/>
      <c r="AE509" s="442"/>
      <c r="AR509" s="524" t="s">
        <v>238</v>
      </c>
      <c r="AT509" s="524" t="s">
        <v>136</v>
      </c>
      <c r="AU509" s="524" t="s">
        <v>80</v>
      </c>
      <c r="AY509" s="435" t="s">
        <v>134</v>
      </c>
      <c r="BE509" s="525">
        <f>IF(N509="základní",J509,0)</f>
        <v>0</v>
      </c>
      <c r="BF509" s="525">
        <f>IF(N509="snížená",J509,0)</f>
        <v>0</v>
      </c>
      <c r="BG509" s="525">
        <f>IF(N509="zákl. přenesená",J509,0)</f>
        <v>0</v>
      </c>
      <c r="BH509" s="525">
        <f>IF(N509="sníž. přenesená",J509,0)</f>
        <v>0</v>
      </c>
      <c r="BI509" s="525">
        <f>IF(N509="nulová",J509,0)</f>
        <v>0</v>
      </c>
      <c r="BJ509" s="435" t="s">
        <v>20</v>
      </c>
      <c r="BK509" s="525">
        <f>ROUND(I509*H509,2)</f>
        <v>0</v>
      </c>
      <c r="BL509" s="435" t="s">
        <v>238</v>
      </c>
      <c r="BM509" s="524" t="s">
        <v>796</v>
      </c>
    </row>
    <row r="510" spans="1:65" s="445" customFormat="1" ht="19.5" x14ac:dyDescent="0.2">
      <c r="A510" s="442"/>
      <c r="B510" s="443"/>
      <c r="C510" s="442"/>
      <c r="D510" s="526" t="s">
        <v>143</v>
      </c>
      <c r="E510" s="442"/>
      <c r="F510" s="527" t="s">
        <v>797</v>
      </c>
      <c r="G510" s="442"/>
      <c r="H510" s="442"/>
      <c r="I510" s="429"/>
      <c r="J510" s="442"/>
      <c r="K510" s="442"/>
      <c r="L510" s="443"/>
      <c r="M510" s="528"/>
      <c r="N510" s="529"/>
      <c r="O510" s="530"/>
      <c r="P510" s="530"/>
      <c r="Q510" s="530"/>
      <c r="R510" s="530"/>
      <c r="S510" s="530"/>
      <c r="T510" s="531"/>
      <c r="U510" s="442"/>
      <c r="V510" s="442"/>
      <c r="W510" s="442"/>
      <c r="X510" s="442"/>
      <c r="Y510" s="442"/>
      <c r="Z510" s="442"/>
      <c r="AA510" s="442"/>
      <c r="AB510" s="442"/>
      <c r="AC510" s="442"/>
      <c r="AD510" s="442"/>
      <c r="AE510" s="442"/>
      <c r="AT510" s="435" t="s">
        <v>143</v>
      </c>
      <c r="AU510" s="435" t="s">
        <v>80</v>
      </c>
    </row>
    <row r="511" spans="1:65" s="532" customFormat="1" x14ac:dyDescent="0.2">
      <c r="B511" s="533"/>
      <c r="D511" s="526" t="s">
        <v>145</v>
      </c>
      <c r="E511" s="534" t="s">
        <v>3</v>
      </c>
      <c r="F511" s="535" t="s">
        <v>798</v>
      </c>
      <c r="H511" s="536">
        <v>5.6319999999999997</v>
      </c>
      <c r="I511" s="430"/>
      <c r="L511" s="533"/>
      <c r="M511" s="537"/>
      <c r="N511" s="538"/>
      <c r="O511" s="538"/>
      <c r="P511" s="538"/>
      <c r="Q511" s="538"/>
      <c r="R511" s="538"/>
      <c r="S511" s="538"/>
      <c r="T511" s="539"/>
      <c r="AT511" s="534" t="s">
        <v>145</v>
      </c>
      <c r="AU511" s="534" t="s">
        <v>80</v>
      </c>
      <c r="AV511" s="532" t="s">
        <v>80</v>
      </c>
      <c r="AW511" s="532" t="s">
        <v>33</v>
      </c>
      <c r="AX511" s="532" t="s">
        <v>71</v>
      </c>
      <c r="AY511" s="534" t="s">
        <v>134</v>
      </c>
    </row>
    <row r="512" spans="1:65" s="532" customFormat="1" x14ac:dyDescent="0.2">
      <c r="B512" s="533"/>
      <c r="D512" s="526" t="s">
        <v>145</v>
      </c>
      <c r="E512" s="534" t="s">
        <v>3</v>
      </c>
      <c r="F512" s="535" t="s">
        <v>799</v>
      </c>
      <c r="H512" s="536">
        <v>9.6</v>
      </c>
      <c r="I512" s="430"/>
      <c r="L512" s="533"/>
      <c r="M512" s="537"/>
      <c r="N512" s="538"/>
      <c r="O512" s="538"/>
      <c r="P512" s="538"/>
      <c r="Q512" s="538"/>
      <c r="R512" s="538"/>
      <c r="S512" s="538"/>
      <c r="T512" s="539"/>
      <c r="AT512" s="534" t="s">
        <v>145</v>
      </c>
      <c r="AU512" s="534" t="s">
        <v>80</v>
      </c>
      <c r="AV512" s="532" t="s">
        <v>80</v>
      </c>
      <c r="AW512" s="532" t="s">
        <v>33</v>
      </c>
      <c r="AX512" s="532" t="s">
        <v>71</v>
      </c>
      <c r="AY512" s="534" t="s">
        <v>134</v>
      </c>
    </row>
    <row r="513" spans="1:65" s="532" customFormat="1" x14ac:dyDescent="0.2">
      <c r="B513" s="533"/>
      <c r="D513" s="526" t="s">
        <v>145</v>
      </c>
      <c r="E513" s="534" t="s">
        <v>3</v>
      </c>
      <c r="F513" s="535" t="s">
        <v>800</v>
      </c>
      <c r="H513" s="536">
        <v>23.36</v>
      </c>
      <c r="I513" s="430"/>
      <c r="L513" s="533"/>
      <c r="M513" s="537"/>
      <c r="N513" s="538"/>
      <c r="O513" s="538"/>
      <c r="P513" s="538"/>
      <c r="Q513" s="538"/>
      <c r="R513" s="538"/>
      <c r="S513" s="538"/>
      <c r="T513" s="539"/>
      <c r="AT513" s="534" t="s">
        <v>145</v>
      </c>
      <c r="AU513" s="534" t="s">
        <v>80</v>
      </c>
      <c r="AV513" s="532" t="s">
        <v>80</v>
      </c>
      <c r="AW513" s="532" t="s">
        <v>33</v>
      </c>
      <c r="AX513" s="532" t="s">
        <v>71</v>
      </c>
      <c r="AY513" s="534" t="s">
        <v>134</v>
      </c>
    </row>
    <row r="514" spans="1:65" s="532" customFormat="1" x14ac:dyDescent="0.2">
      <c r="B514" s="533"/>
      <c r="D514" s="526" t="s">
        <v>145</v>
      </c>
      <c r="E514" s="534" t="s">
        <v>3</v>
      </c>
      <c r="F514" s="535" t="s">
        <v>801</v>
      </c>
      <c r="H514" s="536">
        <v>8.14</v>
      </c>
      <c r="I514" s="430"/>
      <c r="L514" s="533"/>
      <c r="M514" s="537"/>
      <c r="N514" s="538"/>
      <c r="O514" s="538"/>
      <c r="P514" s="538"/>
      <c r="Q514" s="538"/>
      <c r="R514" s="538"/>
      <c r="S514" s="538"/>
      <c r="T514" s="539"/>
      <c r="AT514" s="534" t="s">
        <v>145</v>
      </c>
      <c r="AU514" s="534" t="s">
        <v>80</v>
      </c>
      <c r="AV514" s="532" t="s">
        <v>80</v>
      </c>
      <c r="AW514" s="532" t="s">
        <v>33</v>
      </c>
      <c r="AX514" s="532" t="s">
        <v>71</v>
      </c>
      <c r="AY514" s="534" t="s">
        <v>134</v>
      </c>
    </row>
    <row r="515" spans="1:65" s="555" customFormat="1" x14ac:dyDescent="0.2">
      <c r="B515" s="556"/>
      <c r="D515" s="526" t="s">
        <v>145</v>
      </c>
      <c r="E515" s="557" t="s">
        <v>3</v>
      </c>
      <c r="F515" s="558" t="s">
        <v>163</v>
      </c>
      <c r="H515" s="559">
        <v>46.731999999999999</v>
      </c>
      <c r="I515" s="433"/>
      <c r="L515" s="556"/>
      <c r="M515" s="560"/>
      <c r="N515" s="561"/>
      <c r="O515" s="561"/>
      <c r="P515" s="561"/>
      <c r="Q515" s="561"/>
      <c r="R515" s="561"/>
      <c r="S515" s="561"/>
      <c r="T515" s="562"/>
      <c r="AT515" s="557" t="s">
        <v>145</v>
      </c>
      <c r="AU515" s="557" t="s">
        <v>80</v>
      </c>
      <c r="AV515" s="555" t="s">
        <v>141</v>
      </c>
      <c r="AW515" s="555" t="s">
        <v>33</v>
      </c>
      <c r="AX515" s="555" t="s">
        <v>20</v>
      </c>
      <c r="AY515" s="557" t="s">
        <v>134</v>
      </c>
    </row>
    <row r="516" spans="1:65" s="501" customFormat="1" ht="22.9" customHeight="1" x14ac:dyDescent="0.2">
      <c r="B516" s="502"/>
      <c r="D516" s="503" t="s">
        <v>70</v>
      </c>
      <c r="E516" s="512" t="s">
        <v>802</v>
      </c>
      <c r="F516" s="512" t="s">
        <v>803</v>
      </c>
      <c r="I516" s="434"/>
      <c r="J516" s="513">
        <f>BK516</f>
        <v>0</v>
      </c>
      <c r="L516" s="502"/>
      <c r="M516" s="506"/>
      <c r="N516" s="507"/>
      <c r="O516" s="507"/>
      <c r="P516" s="508">
        <f>SUM(P517:P523)</f>
        <v>7.2544240000000002</v>
      </c>
      <c r="Q516" s="507"/>
      <c r="R516" s="508">
        <f>SUM(R517:R523)</f>
        <v>2.4357919999999998E-2</v>
      </c>
      <c r="S516" s="507"/>
      <c r="T516" s="509">
        <f>SUM(T517:T523)</f>
        <v>0</v>
      </c>
      <c r="AR516" s="503" t="s">
        <v>80</v>
      </c>
      <c r="AT516" s="510" t="s">
        <v>70</v>
      </c>
      <c r="AU516" s="510" t="s">
        <v>20</v>
      </c>
      <c r="AY516" s="503" t="s">
        <v>134</v>
      </c>
      <c r="BK516" s="511">
        <f>SUM(BK517:BK523)</f>
        <v>0</v>
      </c>
    </row>
    <row r="517" spans="1:65" s="445" customFormat="1" ht="21.75" customHeight="1" x14ac:dyDescent="0.2">
      <c r="A517" s="442"/>
      <c r="B517" s="443"/>
      <c r="C517" s="514" t="s">
        <v>804</v>
      </c>
      <c r="D517" s="514" t="s">
        <v>136</v>
      </c>
      <c r="E517" s="515" t="s">
        <v>805</v>
      </c>
      <c r="F517" s="516" t="s">
        <v>806</v>
      </c>
      <c r="G517" s="517" t="s">
        <v>219</v>
      </c>
      <c r="H517" s="518">
        <v>52.951999999999998</v>
      </c>
      <c r="I517" s="401"/>
      <c r="J517" s="519">
        <f>ROUND(I517*H517,2)</f>
        <v>0</v>
      </c>
      <c r="K517" s="516" t="s">
        <v>140</v>
      </c>
      <c r="L517" s="443"/>
      <c r="M517" s="520" t="s">
        <v>3</v>
      </c>
      <c r="N517" s="521" t="s">
        <v>42</v>
      </c>
      <c r="O517" s="522">
        <v>0.104</v>
      </c>
      <c r="P517" s="522">
        <f>O517*H517</f>
        <v>5.5070079999999999</v>
      </c>
      <c r="Q517" s="522">
        <v>2.5999999999999998E-4</v>
      </c>
      <c r="R517" s="522">
        <f>Q517*H517</f>
        <v>1.3767519999999998E-2</v>
      </c>
      <c r="S517" s="522">
        <v>0</v>
      </c>
      <c r="T517" s="523">
        <f>S517*H517</f>
        <v>0</v>
      </c>
      <c r="U517" s="442"/>
      <c r="V517" s="442"/>
      <c r="W517" s="442"/>
      <c r="X517" s="442"/>
      <c r="Y517" s="442"/>
      <c r="Z517" s="442"/>
      <c r="AA517" s="442"/>
      <c r="AB517" s="442"/>
      <c r="AC517" s="442"/>
      <c r="AD517" s="442"/>
      <c r="AE517" s="442"/>
      <c r="AR517" s="524" t="s">
        <v>238</v>
      </c>
      <c r="AT517" s="524" t="s">
        <v>136</v>
      </c>
      <c r="AU517" s="524" t="s">
        <v>80</v>
      </c>
      <c r="AY517" s="435" t="s">
        <v>134</v>
      </c>
      <c r="BE517" s="525">
        <f>IF(N517="základní",J517,0)</f>
        <v>0</v>
      </c>
      <c r="BF517" s="525">
        <f>IF(N517="snížená",J517,0)</f>
        <v>0</v>
      </c>
      <c r="BG517" s="525">
        <f>IF(N517="zákl. přenesená",J517,0)</f>
        <v>0</v>
      </c>
      <c r="BH517" s="525">
        <f>IF(N517="sníž. přenesená",J517,0)</f>
        <v>0</v>
      </c>
      <c r="BI517" s="525">
        <f>IF(N517="nulová",J517,0)</f>
        <v>0</v>
      </c>
      <c r="BJ517" s="435" t="s">
        <v>20</v>
      </c>
      <c r="BK517" s="525">
        <f>ROUND(I517*H517,2)</f>
        <v>0</v>
      </c>
      <c r="BL517" s="435" t="s">
        <v>238</v>
      </c>
      <c r="BM517" s="524" t="s">
        <v>807</v>
      </c>
    </row>
    <row r="518" spans="1:65" s="445" customFormat="1" x14ac:dyDescent="0.2">
      <c r="A518" s="442"/>
      <c r="B518" s="443"/>
      <c r="C518" s="442"/>
      <c r="D518" s="526" t="s">
        <v>143</v>
      </c>
      <c r="E518" s="442"/>
      <c r="F518" s="527" t="s">
        <v>808</v>
      </c>
      <c r="G518" s="442"/>
      <c r="H518" s="442"/>
      <c r="I518" s="429"/>
      <c r="J518" s="442"/>
      <c r="K518" s="442"/>
      <c r="L518" s="443"/>
      <c r="M518" s="528"/>
      <c r="N518" s="529"/>
      <c r="O518" s="530"/>
      <c r="P518" s="530"/>
      <c r="Q518" s="530"/>
      <c r="R518" s="530"/>
      <c r="S518" s="530"/>
      <c r="T518" s="531"/>
      <c r="U518" s="442"/>
      <c r="V518" s="442"/>
      <c r="W518" s="442"/>
      <c r="X518" s="442"/>
      <c r="Y518" s="442"/>
      <c r="Z518" s="442"/>
      <c r="AA518" s="442"/>
      <c r="AB518" s="442"/>
      <c r="AC518" s="442"/>
      <c r="AD518" s="442"/>
      <c r="AE518" s="442"/>
      <c r="AT518" s="435" t="s">
        <v>143</v>
      </c>
      <c r="AU518" s="435" t="s">
        <v>80</v>
      </c>
    </row>
    <row r="519" spans="1:65" s="532" customFormat="1" x14ac:dyDescent="0.2">
      <c r="B519" s="533"/>
      <c r="D519" s="526" t="s">
        <v>145</v>
      </c>
      <c r="E519" s="534" t="s">
        <v>3</v>
      </c>
      <c r="F519" s="535" t="s">
        <v>809</v>
      </c>
      <c r="H519" s="536">
        <v>39.031999999999996</v>
      </c>
      <c r="I519" s="430"/>
      <c r="L519" s="533"/>
      <c r="M519" s="537"/>
      <c r="N519" s="538"/>
      <c r="O519" s="538"/>
      <c r="P519" s="538"/>
      <c r="Q519" s="538"/>
      <c r="R519" s="538"/>
      <c r="S519" s="538"/>
      <c r="T519" s="539"/>
      <c r="AT519" s="534" t="s">
        <v>145</v>
      </c>
      <c r="AU519" s="534" t="s">
        <v>80</v>
      </c>
      <c r="AV519" s="532" t="s">
        <v>80</v>
      </c>
      <c r="AW519" s="532" t="s">
        <v>33</v>
      </c>
      <c r="AX519" s="532" t="s">
        <v>71</v>
      </c>
      <c r="AY519" s="534" t="s">
        <v>134</v>
      </c>
    </row>
    <row r="520" spans="1:65" s="532" customFormat="1" x14ac:dyDescent="0.2">
      <c r="B520" s="533"/>
      <c r="D520" s="526" t="s">
        <v>145</v>
      </c>
      <c r="E520" s="534" t="s">
        <v>3</v>
      </c>
      <c r="F520" s="535" t="s">
        <v>810</v>
      </c>
      <c r="H520" s="536">
        <v>13.92</v>
      </c>
      <c r="I520" s="430"/>
      <c r="L520" s="533"/>
      <c r="M520" s="537"/>
      <c r="N520" s="538"/>
      <c r="O520" s="538"/>
      <c r="P520" s="538"/>
      <c r="Q520" s="538"/>
      <c r="R520" s="538"/>
      <c r="S520" s="538"/>
      <c r="T520" s="539"/>
      <c r="AT520" s="534" t="s">
        <v>145</v>
      </c>
      <c r="AU520" s="534" t="s">
        <v>80</v>
      </c>
      <c r="AV520" s="532" t="s">
        <v>80</v>
      </c>
      <c r="AW520" s="532" t="s">
        <v>33</v>
      </c>
      <c r="AX520" s="532" t="s">
        <v>71</v>
      </c>
      <c r="AY520" s="534" t="s">
        <v>134</v>
      </c>
    </row>
    <row r="521" spans="1:65" s="555" customFormat="1" x14ac:dyDescent="0.2">
      <c r="B521" s="556"/>
      <c r="D521" s="526" t="s">
        <v>145</v>
      </c>
      <c r="E521" s="557" t="s">
        <v>3</v>
      </c>
      <c r="F521" s="558" t="s">
        <v>163</v>
      </c>
      <c r="H521" s="559">
        <v>52.951999999999998</v>
      </c>
      <c r="I521" s="433"/>
      <c r="L521" s="556"/>
      <c r="M521" s="560"/>
      <c r="N521" s="561"/>
      <c r="O521" s="561"/>
      <c r="P521" s="561"/>
      <c r="Q521" s="561"/>
      <c r="R521" s="561"/>
      <c r="S521" s="561"/>
      <c r="T521" s="562"/>
      <c r="AT521" s="557" t="s">
        <v>145</v>
      </c>
      <c r="AU521" s="557" t="s">
        <v>80</v>
      </c>
      <c r="AV521" s="555" t="s">
        <v>141</v>
      </c>
      <c r="AW521" s="555" t="s">
        <v>33</v>
      </c>
      <c r="AX521" s="555" t="s">
        <v>20</v>
      </c>
      <c r="AY521" s="557" t="s">
        <v>134</v>
      </c>
    </row>
    <row r="522" spans="1:65" s="445" customFormat="1" ht="16.5" customHeight="1" x14ac:dyDescent="0.2">
      <c r="A522" s="442"/>
      <c r="B522" s="443"/>
      <c r="C522" s="514" t="s">
        <v>811</v>
      </c>
      <c r="D522" s="514" t="s">
        <v>136</v>
      </c>
      <c r="E522" s="515" t="s">
        <v>812</v>
      </c>
      <c r="F522" s="516" t="s">
        <v>813</v>
      </c>
      <c r="G522" s="517" t="s">
        <v>219</v>
      </c>
      <c r="H522" s="518">
        <v>52.951999999999998</v>
      </c>
      <c r="I522" s="401"/>
      <c r="J522" s="519">
        <f>ROUND(I522*H522,2)</f>
        <v>0</v>
      </c>
      <c r="K522" s="516" t="s">
        <v>140</v>
      </c>
      <c r="L522" s="443"/>
      <c r="M522" s="520" t="s">
        <v>3</v>
      </c>
      <c r="N522" s="521" t="s">
        <v>42</v>
      </c>
      <c r="O522" s="522">
        <v>3.3000000000000002E-2</v>
      </c>
      <c r="P522" s="522">
        <f>O522*H522</f>
        <v>1.7474160000000001</v>
      </c>
      <c r="Q522" s="522">
        <v>2.0000000000000001E-4</v>
      </c>
      <c r="R522" s="522">
        <f>Q522*H522</f>
        <v>1.05904E-2</v>
      </c>
      <c r="S522" s="522">
        <v>0</v>
      </c>
      <c r="T522" s="523">
        <f>S522*H522</f>
        <v>0</v>
      </c>
      <c r="U522" s="442"/>
      <c r="V522" s="442"/>
      <c r="W522" s="442"/>
      <c r="X522" s="442"/>
      <c r="Y522" s="442"/>
      <c r="Z522" s="442"/>
      <c r="AA522" s="442"/>
      <c r="AB522" s="442"/>
      <c r="AC522" s="442"/>
      <c r="AD522" s="442"/>
      <c r="AE522" s="442"/>
      <c r="AR522" s="524" t="s">
        <v>238</v>
      </c>
      <c r="AT522" s="524" t="s">
        <v>136</v>
      </c>
      <c r="AU522" s="524" t="s">
        <v>80</v>
      </c>
      <c r="AY522" s="435" t="s">
        <v>134</v>
      </c>
      <c r="BE522" s="525">
        <f>IF(N522="základní",J522,0)</f>
        <v>0</v>
      </c>
      <c r="BF522" s="525">
        <f>IF(N522="snížená",J522,0)</f>
        <v>0</v>
      </c>
      <c r="BG522" s="525">
        <f>IF(N522="zákl. přenesená",J522,0)</f>
        <v>0</v>
      </c>
      <c r="BH522" s="525">
        <f>IF(N522="sníž. přenesená",J522,0)</f>
        <v>0</v>
      </c>
      <c r="BI522" s="525">
        <f>IF(N522="nulová",J522,0)</f>
        <v>0</v>
      </c>
      <c r="BJ522" s="435" t="s">
        <v>20</v>
      </c>
      <c r="BK522" s="525">
        <f>ROUND(I522*H522,2)</f>
        <v>0</v>
      </c>
      <c r="BL522" s="435" t="s">
        <v>238</v>
      </c>
      <c r="BM522" s="524" t="s">
        <v>814</v>
      </c>
    </row>
    <row r="523" spans="1:65" s="445" customFormat="1" x14ac:dyDescent="0.2">
      <c r="A523" s="442"/>
      <c r="B523" s="443"/>
      <c r="C523" s="442"/>
      <c r="D523" s="526" t="s">
        <v>143</v>
      </c>
      <c r="E523" s="442"/>
      <c r="F523" s="527" t="s">
        <v>815</v>
      </c>
      <c r="G523" s="442"/>
      <c r="H523" s="442"/>
      <c r="I523" s="442"/>
      <c r="J523" s="442"/>
      <c r="K523" s="442"/>
      <c r="L523" s="443"/>
      <c r="M523" s="572"/>
      <c r="N523" s="573"/>
      <c r="O523" s="574"/>
      <c r="P523" s="574"/>
      <c r="Q523" s="574"/>
      <c r="R523" s="574"/>
      <c r="S523" s="574"/>
      <c r="T523" s="575"/>
      <c r="U523" s="442"/>
      <c r="V523" s="442"/>
      <c r="W523" s="442"/>
      <c r="X523" s="442"/>
      <c r="Y523" s="442"/>
      <c r="Z523" s="442"/>
      <c r="AA523" s="442"/>
      <c r="AB523" s="442"/>
      <c r="AC523" s="442"/>
      <c r="AD523" s="442"/>
      <c r="AE523" s="442"/>
      <c r="AT523" s="435" t="s">
        <v>143</v>
      </c>
      <c r="AU523" s="435" t="s">
        <v>80</v>
      </c>
    </row>
    <row r="524" spans="1:65" s="445" customFormat="1" ht="6.95" customHeight="1" x14ac:dyDescent="0.2">
      <c r="A524" s="442"/>
      <c r="B524" s="465"/>
      <c r="C524" s="466"/>
      <c r="D524" s="466"/>
      <c r="E524" s="466"/>
      <c r="F524" s="466"/>
      <c r="G524" s="466"/>
      <c r="H524" s="466"/>
      <c r="I524" s="466"/>
      <c r="J524" s="466"/>
      <c r="K524" s="466"/>
      <c r="L524" s="443"/>
      <c r="M524" s="442"/>
      <c r="O524" s="442"/>
      <c r="P524" s="442"/>
      <c r="Q524" s="442"/>
      <c r="R524" s="442"/>
      <c r="S524" s="442"/>
      <c r="T524" s="442"/>
      <c r="U524" s="442"/>
      <c r="V524" s="442"/>
      <c r="W524" s="442"/>
      <c r="X524" s="442"/>
      <c r="Y524" s="442"/>
      <c r="Z524" s="442"/>
      <c r="AA524" s="442"/>
      <c r="AB524" s="442"/>
      <c r="AC524" s="442"/>
      <c r="AD524" s="442"/>
      <c r="AE524" s="442"/>
    </row>
  </sheetData>
  <sheetProtection algorithmName="SHA-512" hashValue="6rmgoPwptyT5kXDsH67e3Md2Jh42uv+SCQB+voH1NVxtqs0QHUPSxTwlQcSZ2+IExMV6NZ01E5IOvPU2Pm33JA==" saltValue="kYlajyQyTQhz1DsjiWYl/w==" spinCount="100000" sheet="1" objects="1" scenarios="1"/>
  <autoFilter ref="C98:K523" xr:uid="{00000000-0009-0000-0000-000002000000}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6"/>
  <sheetViews>
    <sheetView showGridLines="0" view="pageBreakPreview" zoomScale="115" zoomScaleNormal="85" zoomScaleSheetLayoutView="115" workbookViewId="0">
      <selection activeCell="E18" sqref="E18:H18"/>
    </sheetView>
  </sheetViews>
  <sheetFormatPr defaultColWidth="9.1640625" defaultRowHeight="11.25" x14ac:dyDescent="0.2"/>
  <cols>
    <col min="1" max="1" width="8.33203125" style="74" customWidth="1"/>
    <col min="2" max="2" width="1.1640625" style="74" customWidth="1"/>
    <col min="3" max="3" width="4.1640625" style="74" customWidth="1"/>
    <col min="4" max="4" width="4.33203125" style="74" customWidth="1"/>
    <col min="5" max="5" width="17.1640625" style="74" customWidth="1"/>
    <col min="6" max="6" width="100.83203125" style="74" customWidth="1"/>
    <col min="7" max="7" width="7.5" style="74" customWidth="1"/>
    <col min="8" max="8" width="14" style="74" customWidth="1"/>
    <col min="9" max="9" width="15.83203125" style="74" customWidth="1"/>
    <col min="10" max="11" width="22.33203125" style="74" customWidth="1"/>
    <col min="12" max="12" width="9.33203125" style="74" customWidth="1"/>
    <col min="13" max="13" width="10.83203125" style="74" hidden="1" customWidth="1"/>
    <col min="14" max="14" width="9.33203125" style="74" hidden="1"/>
    <col min="15" max="20" width="14.1640625" style="74" hidden="1" customWidth="1"/>
    <col min="21" max="21" width="16.33203125" style="74" hidden="1" customWidth="1"/>
    <col min="22" max="22" width="12.33203125" style="74" customWidth="1"/>
    <col min="23" max="23" width="16.33203125" style="74" customWidth="1"/>
    <col min="24" max="24" width="12.33203125" style="74" customWidth="1"/>
    <col min="25" max="25" width="15" style="74" customWidth="1"/>
    <col min="26" max="26" width="11" style="74" customWidth="1"/>
    <col min="27" max="27" width="15" style="74" customWidth="1"/>
    <col min="28" max="28" width="16.33203125" style="74" customWidth="1"/>
    <col min="29" max="29" width="11" style="74" customWidth="1"/>
    <col min="30" max="30" width="15" style="74" customWidth="1"/>
    <col min="31" max="31" width="16.33203125" style="74" customWidth="1"/>
    <col min="32" max="43" width="9.1640625" style="74"/>
    <col min="44" max="65" width="9.33203125" style="74" hidden="1"/>
    <col min="66" max="16384" width="9.1640625" style="74"/>
  </cols>
  <sheetData>
    <row r="2" spans="1:46" ht="36.950000000000003" customHeight="1" x14ac:dyDescent="0.2">
      <c r="L2" s="620" t="s">
        <v>6</v>
      </c>
      <c r="M2" s="621"/>
      <c r="N2" s="621"/>
      <c r="O2" s="621"/>
      <c r="P2" s="621"/>
      <c r="Q2" s="621"/>
      <c r="R2" s="621"/>
      <c r="S2" s="621"/>
      <c r="T2" s="621"/>
      <c r="U2" s="621"/>
      <c r="V2" s="621"/>
      <c r="AT2" s="435" t="s">
        <v>83</v>
      </c>
    </row>
    <row r="3" spans="1:46" ht="6.95" customHeight="1" x14ac:dyDescent="0.2">
      <c r="B3" s="436"/>
      <c r="C3" s="437"/>
      <c r="D3" s="437"/>
      <c r="E3" s="437"/>
      <c r="F3" s="437"/>
      <c r="G3" s="437"/>
      <c r="H3" s="437"/>
      <c r="I3" s="437"/>
      <c r="J3" s="437"/>
      <c r="K3" s="437"/>
      <c r="L3" s="438"/>
      <c r="AT3" s="435" t="s">
        <v>80</v>
      </c>
    </row>
    <row r="4" spans="1:46" ht="24.95" customHeight="1" x14ac:dyDescent="0.2">
      <c r="B4" s="438"/>
      <c r="D4" s="439" t="s">
        <v>92</v>
      </c>
      <c r="L4" s="438"/>
      <c r="M4" s="440" t="s">
        <v>11</v>
      </c>
      <c r="AT4" s="435" t="s">
        <v>4</v>
      </c>
    </row>
    <row r="5" spans="1:46" ht="6.95" customHeight="1" x14ac:dyDescent="0.2">
      <c r="B5" s="438"/>
      <c r="L5" s="438"/>
    </row>
    <row r="6" spans="1:46" ht="12" customHeight="1" x14ac:dyDescent="0.2">
      <c r="B6" s="438"/>
      <c r="D6" s="441" t="s">
        <v>15</v>
      </c>
      <c r="L6" s="438"/>
    </row>
    <row r="7" spans="1:46" ht="16.5" customHeight="1" x14ac:dyDescent="0.2">
      <c r="B7" s="438"/>
      <c r="E7" s="618" t="str">
        <f>'Rekapitulace SO01-04'!K6</f>
        <v>Ovesné Kladruby - vodojem, úpravna vody, vrtaná studna</v>
      </c>
      <c r="F7" s="619"/>
      <c r="G7" s="619"/>
      <c r="H7" s="619"/>
      <c r="L7" s="438"/>
    </row>
    <row r="8" spans="1:46" s="445" customFormat="1" ht="12" customHeight="1" x14ac:dyDescent="0.2">
      <c r="A8" s="442"/>
      <c r="B8" s="443"/>
      <c r="C8" s="442"/>
      <c r="D8" s="441" t="s">
        <v>93</v>
      </c>
      <c r="E8" s="442"/>
      <c r="F8" s="442"/>
      <c r="G8" s="442"/>
      <c r="H8" s="442"/>
      <c r="I8" s="442"/>
      <c r="J8" s="442"/>
      <c r="K8" s="442"/>
      <c r="L8" s="444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</row>
    <row r="9" spans="1:46" s="445" customFormat="1" ht="16.5" customHeight="1" x14ac:dyDescent="0.2">
      <c r="A9" s="442"/>
      <c r="B9" s="443"/>
      <c r="C9" s="442"/>
      <c r="D9" s="442"/>
      <c r="E9" s="616" t="s">
        <v>816</v>
      </c>
      <c r="F9" s="617"/>
      <c r="G9" s="617"/>
      <c r="H9" s="617"/>
      <c r="I9" s="442"/>
      <c r="J9" s="442"/>
      <c r="K9" s="442"/>
      <c r="L9" s="444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</row>
    <row r="10" spans="1:46" s="445" customFormat="1" x14ac:dyDescent="0.2">
      <c r="A10" s="442"/>
      <c r="B10" s="443"/>
      <c r="C10" s="442"/>
      <c r="D10" s="442"/>
      <c r="E10" s="442"/>
      <c r="F10" s="442"/>
      <c r="G10" s="442"/>
      <c r="H10" s="442"/>
      <c r="I10" s="442"/>
      <c r="J10" s="442"/>
      <c r="K10" s="442"/>
      <c r="L10" s="444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</row>
    <row r="11" spans="1:46" s="445" customFormat="1" ht="12" customHeight="1" x14ac:dyDescent="0.2">
      <c r="A11" s="442"/>
      <c r="B11" s="443"/>
      <c r="C11" s="442"/>
      <c r="D11" s="441" t="s">
        <v>18</v>
      </c>
      <c r="E11" s="442"/>
      <c r="F11" s="446" t="s">
        <v>3</v>
      </c>
      <c r="G11" s="442"/>
      <c r="H11" s="442"/>
      <c r="I11" s="441" t="s">
        <v>19</v>
      </c>
      <c r="J11" s="446" t="s">
        <v>3</v>
      </c>
      <c r="K11" s="442"/>
      <c r="L11" s="444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</row>
    <row r="12" spans="1:46" s="445" customFormat="1" ht="12" customHeight="1" x14ac:dyDescent="0.2">
      <c r="A12" s="442"/>
      <c r="B12" s="443"/>
      <c r="C12" s="442"/>
      <c r="D12" s="441" t="s">
        <v>21</v>
      </c>
      <c r="E12" s="442"/>
      <c r="F12" s="446" t="s">
        <v>22</v>
      </c>
      <c r="G12" s="442"/>
      <c r="H12" s="442"/>
      <c r="I12" s="441" t="s">
        <v>23</v>
      </c>
      <c r="J12" s="576" t="str">
        <f>'Rekapitulace SO01-04'!AN8</f>
        <v>11. 11. 2020</v>
      </c>
      <c r="K12" s="442"/>
      <c r="L12" s="444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</row>
    <row r="13" spans="1:46" s="445" customFormat="1" ht="10.9" customHeight="1" x14ac:dyDescent="0.2">
      <c r="A13" s="442"/>
      <c r="B13" s="443"/>
      <c r="C13" s="442"/>
      <c r="D13" s="442"/>
      <c r="E13" s="442"/>
      <c r="F13" s="442"/>
      <c r="G13" s="442"/>
      <c r="H13" s="442"/>
      <c r="I13" s="442"/>
      <c r="J13" s="442"/>
      <c r="K13" s="442"/>
      <c r="L13" s="444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</row>
    <row r="14" spans="1:46" s="445" customFormat="1" ht="12" customHeight="1" x14ac:dyDescent="0.2">
      <c r="A14" s="442"/>
      <c r="B14" s="443"/>
      <c r="C14" s="442"/>
      <c r="D14" s="441" t="s">
        <v>25</v>
      </c>
      <c r="E14" s="442"/>
      <c r="F14" s="442"/>
      <c r="G14" s="442"/>
      <c r="H14" s="442"/>
      <c r="I14" s="441" t="s">
        <v>26</v>
      </c>
      <c r="J14" s="446" t="s">
        <v>3</v>
      </c>
      <c r="K14" s="442"/>
      <c r="L14" s="444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</row>
    <row r="15" spans="1:46" s="445" customFormat="1" ht="18" customHeight="1" x14ac:dyDescent="0.2">
      <c r="A15" s="442"/>
      <c r="B15" s="443"/>
      <c r="C15" s="442"/>
      <c r="D15" s="442"/>
      <c r="E15" s="446" t="s">
        <v>27</v>
      </c>
      <c r="F15" s="442"/>
      <c r="G15" s="442"/>
      <c r="H15" s="442"/>
      <c r="I15" s="441" t="s">
        <v>28</v>
      </c>
      <c r="J15" s="446" t="s">
        <v>3</v>
      </c>
      <c r="K15" s="442"/>
      <c r="L15" s="444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</row>
    <row r="16" spans="1:46" s="445" customFormat="1" ht="6.95" customHeight="1" x14ac:dyDescent="0.2">
      <c r="A16" s="442"/>
      <c r="B16" s="443"/>
      <c r="C16" s="442"/>
      <c r="D16" s="442"/>
      <c r="E16" s="442"/>
      <c r="F16" s="442"/>
      <c r="G16" s="442"/>
      <c r="H16" s="442"/>
      <c r="I16" s="442"/>
      <c r="J16" s="442"/>
      <c r="K16" s="442"/>
      <c r="L16" s="444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</row>
    <row r="17" spans="1:31" s="445" customFormat="1" ht="12" customHeight="1" x14ac:dyDescent="0.2">
      <c r="A17" s="442"/>
      <c r="B17" s="443"/>
      <c r="C17" s="442"/>
      <c r="D17" s="441" t="s">
        <v>29</v>
      </c>
      <c r="E17" s="442"/>
      <c r="F17" s="442"/>
      <c r="G17" s="442"/>
      <c r="H17" s="442"/>
      <c r="I17" s="441" t="s">
        <v>26</v>
      </c>
      <c r="J17" s="428" t="str">
        <f>'Rekapitulace SO01-04'!AN13</f>
        <v>Vyplň údaj</v>
      </c>
      <c r="K17" s="442"/>
      <c r="L17" s="444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</row>
    <row r="18" spans="1:31" s="445" customFormat="1" ht="18" customHeight="1" x14ac:dyDescent="0.2">
      <c r="A18" s="442"/>
      <c r="B18" s="443"/>
      <c r="C18" s="442"/>
      <c r="D18" s="442"/>
      <c r="E18" s="623" t="str">
        <f>'Rekapitulace SO01-04'!E14</f>
        <v>Vyplň údaj</v>
      </c>
      <c r="F18" s="623"/>
      <c r="G18" s="623"/>
      <c r="H18" s="623"/>
      <c r="I18" s="441" t="s">
        <v>28</v>
      </c>
      <c r="J18" s="428" t="str">
        <f>'Rekapitulace SO01-04'!AN14</f>
        <v>Vyplň údaj</v>
      </c>
      <c r="K18" s="442"/>
      <c r="L18" s="444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</row>
    <row r="19" spans="1:31" s="445" customFormat="1" ht="6.95" customHeight="1" x14ac:dyDescent="0.2">
      <c r="A19" s="442"/>
      <c r="B19" s="443"/>
      <c r="C19" s="442"/>
      <c r="D19" s="442"/>
      <c r="E19" s="442"/>
      <c r="F19" s="442"/>
      <c r="G19" s="442"/>
      <c r="H19" s="442"/>
      <c r="I19" s="442"/>
      <c r="J19" s="442"/>
      <c r="K19" s="442"/>
      <c r="L19" s="444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</row>
    <row r="20" spans="1:31" s="445" customFormat="1" ht="12" customHeight="1" x14ac:dyDescent="0.2">
      <c r="A20" s="442"/>
      <c r="B20" s="443"/>
      <c r="C20" s="442"/>
      <c r="D20" s="441" t="s">
        <v>31</v>
      </c>
      <c r="E20" s="442"/>
      <c r="F20" s="442"/>
      <c r="G20" s="442"/>
      <c r="H20" s="442"/>
      <c r="I20" s="441" t="s">
        <v>26</v>
      </c>
      <c r="J20" s="446" t="s">
        <v>3</v>
      </c>
      <c r="K20" s="442"/>
      <c r="L20" s="444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</row>
    <row r="21" spans="1:31" s="445" customFormat="1" ht="18" customHeight="1" x14ac:dyDescent="0.2">
      <c r="A21" s="442"/>
      <c r="B21" s="443"/>
      <c r="C21" s="442"/>
      <c r="D21" s="442"/>
      <c r="E21" s="446" t="s">
        <v>32</v>
      </c>
      <c r="F21" s="442"/>
      <c r="G21" s="442"/>
      <c r="H21" s="442"/>
      <c r="I21" s="441" t="s">
        <v>28</v>
      </c>
      <c r="J21" s="446" t="s">
        <v>3</v>
      </c>
      <c r="K21" s="442"/>
      <c r="L21" s="444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</row>
    <row r="22" spans="1:31" s="445" customFormat="1" ht="6.95" customHeight="1" x14ac:dyDescent="0.2">
      <c r="A22" s="442"/>
      <c r="B22" s="443"/>
      <c r="C22" s="442"/>
      <c r="D22" s="442"/>
      <c r="E22" s="442"/>
      <c r="F22" s="442"/>
      <c r="G22" s="442"/>
      <c r="H22" s="442"/>
      <c r="I22" s="442"/>
      <c r="J22" s="442"/>
      <c r="K22" s="442"/>
      <c r="L22" s="444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</row>
    <row r="23" spans="1:31" s="445" customFormat="1" ht="12" customHeight="1" x14ac:dyDescent="0.2">
      <c r="A23" s="442"/>
      <c r="B23" s="443"/>
      <c r="C23" s="442"/>
      <c r="D23" s="441" t="s">
        <v>34</v>
      </c>
      <c r="E23" s="442"/>
      <c r="F23" s="442"/>
      <c r="G23" s="442"/>
      <c r="H23" s="442"/>
      <c r="I23" s="441" t="s">
        <v>26</v>
      </c>
      <c r="J23" s="446" t="str">
        <f>IF('Rekapitulace SO01-04'!AN19="","",'Rekapitulace SO01-04'!AN19)</f>
        <v/>
      </c>
      <c r="K23" s="442"/>
      <c r="L23" s="444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</row>
    <row r="24" spans="1:31" s="445" customFormat="1" ht="18" customHeight="1" x14ac:dyDescent="0.2">
      <c r="A24" s="442"/>
      <c r="B24" s="443"/>
      <c r="C24" s="442"/>
      <c r="D24" s="442"/>
      <c r="E24" s="446" t="str">
        <f>IF('Rekapitulace SO01-04'!E20="","",'Rekapitulace SO01-04'!E20)</f>
        <v xml:space="preserve"> </v>
      </c>
      <c r="F24" s="442"/>
      <c r="G24" s="442"/>
      <c r="H24" s="442"/>
      <c r="I24" s="441" t="s">
        <v>28</v>
      </c>
      <c r="J24" s="446" t="str">
        <f>IF('Rekapitulace SO01-04'!AN20="","",'Rekapitulace SO01-04'!AN20)</f>
        <v/>
      </c>
      <c r="K24" s="442"/>
      <c r="L24" s="444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</row>
    <row r="25" spans="1:31" s="445" customFormat="1" ht="6.95" customHeight="1" x14ac:dyDescent="0.2">
      <c r="A25" s="442"/>
      <c r="B25" s="443"/>
      <c r="C25" s="442"/>
      <c r="D25" s="442"/>
      <c r="E25" s="442"/>
      <c r="F25" s="442"/>
      <c r="G25" s="442"/>
      <c r="H25" s="442"/>
      <c r="I25" s="442"/>
      <c r="J25" s="442"/>
      <c r="K25" s="442"/>
      <c r="L25" s="444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</row>
    <row r="26" spans="1:31" s="445" customFormat="1" ht="12" customHeight="1" x14ac:dyDescent="0.2">
      <c r="A26" s="442"/>
      <c r="B26" s="443"/>
      <c r="C26" s="442"/>
      <c r="D26" s="441" t="s">
        <v>35</v>
      </c>
      <c r="E26" s="442"/>
      <c r="F26" s="442"/>
      <c r="G26" s="442"/>
      <c r="H26" s="442"/>
      <c r="I26" s="442"/>
      <c r="J26" s="442"/>
      <c r="K26" s="442"/>
      <c r="L26" s="444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</row>
    <row r="27" spans="1:31" s="450" customFormat="1" ht="47.25" customHeight="1" x14ac:dyDescent="0.2">
      <c r="A27" s="447"/>
      <c r="B27" s="448"/>
      <c r="C27" s="447"/>
      <c r="D27" s="447"/>
      <c r="E27" s="624" t="s">
        <v>36</v>
      </c>
      <c r="F27" s="624"/>
      <c r="G27" s="624"/>
      <c r="H27" s="624"/>
      <c r="I27" s="447"/>
      <c r="J27" s="447"/>
      <c r="K27" s="447"/>
      <c r="L27" s="449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</row>
    <row r="28" spans="1:31" s="445" customFormat="1" ht="6.95" customHeight="1" x14ac:dyDescent="0.2">
      <c r="A28" s="442"/>
      <c r="B28" s="443"/>
      <c r="C28" s="442"/>
      <c r="D28" s="442"/>
      <c r="E28" s="442"/>
      <c r="F28" s="442"/>
      <c r="G28" s="442"/>
      <c r="H28" s="442"/>
      <c r="I28" s="442"/>
      <c r="J28" s="442"/>
      <c r="K28" s="442"/>
      <c r="L28" s="444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</row>
    <row r="29" spans="1:31" s="445" customFormat="1" ht="6.95" customHeight="1" x14ac:dyDescent="0.2">
      <c r="A29" s="442"/>
      <c r="B29" s="443"/>
      <c r="C29" s="442"/>
      <c r="D29" s="451"/>
      <c r="E29" s="451"/>
      <c r="F29" s="451"/>
      <c r="G29" s="451"/>
      <c r="H29" s="451"/>
      <c r="I29" s="451"/>
      <c r="J29" s="451"/>
      <c r="K29" s="451"/>
      <c r="L29" s="444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</row>
    <row r="30" spans="1:31" s="445" customFormat="1" ht="25.35" customHeight="1" x14ac:dyDescent="0.2">
      <c r="A30" s="442"/>
      <c r="B30" s="443"/>
      <c r="C30" s="442"/>
      <c r="D30" s="452" t="s">
        <v>37</v>
      </c>
      <c r="E30" s="442"/>
      <c r="F30" s="442"/>
      <c r="G30" s="442"/>
      <c r="H30" s="442"/>
      <c r="I30" s="442"/>
      <c r="J30" s="453">
        <f>ROUND(J87, 2)</f>
        <v>0</v>
      </c>
      <c r="K30" s="442"/>
      <c r="L30" s="444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</row>
    <row r="31" spans="1:31" s="445" customFormat="1" ht="6.95" customHeight="1" x14ac:dyDescent="0.2">
      <c r="A31" s="442"/>
      <c r="B31" s="443"/>
      <c r="C31" s="442"/>
      <c r="D31" s="451"/>
      <c r="E31" s="451"/>
      <c r="F31" s="451"/>
      <c r="G31" s="451"/>
      <c r="H31" s="451"/>
      <c r="I31" s="451"/>
      <c r="J31" s="451"/>
      <c r="K31" s="451"/>
      <c r="L31" s="444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</row>
    <row r="32" spans="1:31" s="445" customFormat="1" ht="14.45" customHeight="1" x14ac:dyDescent="0.2">
      <c r="A32" s="442"/>
      <c r="B32" s="443"/>
      <c r="C32" s="442"/>
      <c r="D32" s="442"/>
      <c r="E32" s="442"/>
      <c r="F32" s="454" t="s">
        <v>39</v>
      </c>
      <c r="G32" s="442"/>
      <c r="H32" s="442"/>
      <c r="I32" s="454" t="s">
        <v>38</v>
      </c>
      <c r="J32" s="454" t="s">
        <v>40</v>
      </c>
      <c r="K32" s="442"/>
      <c r="L32" s="444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</row>
    <row r="33" spans="1:31" s="445" customFormat="1" ht="14.45" customHeight="1" x14ac:dyDescent="0.2">
      <c r="A33" s="442"/>
      <c r="B33" s="443"/>
      <c r="C33" s="442"/>
      <c r="D33" s="455" t="s">
        <v>41</v>
      </c>
      <c r="E33" s="441" t="s">
        <v>42</v>
      </c>
      <c r="F33" s="456">
        <f>ROUND((SUM(BE87:BE195)),  2)</f>
        <v>0</v>
      </c>
      <c r="G33" s="442"/>
      <c r="H33" s="442"/>
      <c r="I33" s="457">
        <v>0.21</v>
      </c>
      <c r="J33" s="456">
        <f>ROUND(((SUM(BE87:BE195))*I33),  2)</f>
        <v>0</v>
      </c>
      <c r="K33" s="442"/>
      <c r="L33" s="444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</row>
    <row r="34" spans="1:31" s="445" customFormat="1" ht="14.45" customHeight="1" x14ac:dyDescent="0.2">
      <c r="A34" s="442"/>
      <c r="B34" s="443"/>
      <c r="C34" s="442"/>
      <c r="D34" s="442"/>
      <c r="E34" s="441" t="s">
        <v>43</v>
      </c>
      <c r="F34" s="456">
        <f>ROUND((SUM(BF87:BF195)),  2)</f>
        <v>0</v>
      </c>
      <c r="G34" s="442"/>
      <c r="H34" s="442"/>
      <c r="I34" s="457">
        <v>0.15</v>
      </c>
      <c r="J34" s="456">
        <f>ROUND(((SUM(BF87:BF195))*I34),  2)</f>
        <v>0</v>
      </c>
      <c r="K34" s="442"/>
      <c r="L34" s="444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</row>
    <row r="35" spans="1:31" s="445" customFormat="1" ht="14.45" hidden="1" customHeight="1" x14ac:dyDescent="0.2">
      <c r="A35" s="442"/>
      <c r="B35" s="443"/>
      <c r="C35" s="442"/>
      <c r="D35" s="442"/>
      <c r="E35" s="441" t="s">
        <v>44</v>
      </c>
      <c r="F35" s="456">
        <f>ROUND((SUM(BG87:BG195)),  2)</f>
        <v>0</v>
      </c>
      <c r="G35" s="442"/>
      <c r="H35" s="442"/>
      <c r="I35" s="457">
        <v>0.21</v>
      </c>
      <c r="J35" s="456">
        <f>0</f>
        <v>0</v>
      </c>
      <c r="K35" s="442"/>
      <c r="L35" s="444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</row>
    <row r="36" spans="1:31" s="445" customFormat="1" ht="14.45" hidden="1" customHeight="1" x14ac:dyDescent="0.2">
      <c r="A36" s="442"/>
      <c r="B36" s="443"/>
      <c r="C36" s="442"/>
      <c r="D36" s="442"/>
      <c r="E36" s="441" t="s">
        <v>45</v>
      </c>
      <c r="F36" s="456">
        <f>ROUND((SUM(BH87:BH195)),  2)</f>
        <v>0</v>
      </c>
      <c r="G36" s="442"/>
      <c r="H36" s="442"/>
      <c r="I36" s="457">
        <v>0.15</v>
      </c>
      <c r="J36" s="456">
        <f>0</f>
        <v>0</v>
      </c>
      <c r="K36" s="442"/>
      <c r="L36" s="444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</row>
    <row r="37" spans="1:31" s="445" customFormat="1" ht="14.45" hidden="1" customHeight="1" x14ac:dyDescent="0.2">
      <c r="A37" s="442"/>
      <c r="B37" s="443"/>
      <c r="C37" s="442"/>
      <c r="D37" s="442"/>
      <c r="E37" s="441" t="s">
        <v>46</v>
      </c>
      <c r="F37" s="456">
        <f>ROUND((SUM(BI87:BI195)),  2)</f>
        <v>0</v>
      </c>
      <c r="G37" s="442"/>
      <c r="H37" s="442"/>
      <c r="I37" s="457">
        <v>0</v>
      </c>
      <c r="J37" s="456">
        <f>0</f>
        <v>0</v>
      </c>
      <c r="K37" s="442"/>
      <c r="L37" s="444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</row>
    <row r="38" spans="1:31" s="445" customFormat="1" ht="6.95" customHeight="1" x14ac:dyDescent="0.2">
      <c r="A38" s="442"/>
      <c r="B38" s="443"/>
      <c r="C38" s="442"/>
      <c r="D38" s="442"/>
      <c r="E38" s="442"/>
      <c r="F38" s="442"/>
      <c r="G38" s="442"/>
      <c r="H38" s="442"/>
      <c r="I38" s="442"/>
      <c r="J38" s="442"/>
      <c r="K38" s="442"/>
      <c r="L38" s="444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</row>
    <row r="39" spans="1:31" s="445" customFormat="1" ht="25.35" customHeight="1" x14ac:dyDescent="0.2">
      <c r="A39" s="442"/>
      <c r="B39" s="443"/>
      <c r="C39" s="458"/>
      <c r="D39" s="459" t="s">
        <v>47</v>
      </c>
      <c r="E39" s="460"/>
      <c r="F39" s="460"/>
      <c r="G39" s="461" t="s">
        <v>48</v>
      </c>
      <c r="H39" s="462" t="s">
        <v>49</v>
      </c>
      <c r="I39" s="460"/>
      <c r="J39" s="463">
        <f>SUM(J30:J37)</f>
        <v>0</v>
      </c>
      <c r="K39" s="464"/>
      <c r="L39" s="444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</row>
    <row r="40" spans="1:31" s="445" customFormat="1" ht="14.45" customHeight="1" x14ac:dyDescent="0.2">
      <c r="A40" s="442"/>
      <c r="B40" s="465"/>
      <c r="C40" s="466"/>
      <c r="D40" s="466"/>
      <c r="E40" s="466"/>
      <c r="F40" s="466"/>
      <c r="G40" s="466"/>
      <c r="H40" s="466"/>
      <c r="I40" s="466"/>
      <c r="J40" s="466"/>
      <c r="K40" s="466"/>
      <c r="L40" s="444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</row>
    <row r="44" spans="1:31" s="445" customFormat="1" ht="6.95" customHeight="1" x14ac:dyDescent="0.2">
      <c r="A44" s="442"/>
      <c r="B44" s="467"/>
      <c r="C44" s="468"/>
      <c r="D44" s="468"/>
      <c r="E44" s="468"/>
      <c r="F44" s="468"/>
      <c r="G44" s="468"/>
      <c r="H44" s="468"/>
      <c r="I44" s="468"/>
      <c r="J44" s="468"/>
      <c r="K44" s="468"/>
      <c r="L44" s="444"/>
      <c r="S44" s="442"/>
      <c r="T44" s="442"/>
      <c r="U44" s="442"/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</row>
    <row r="45" spans="1:31" s="445" customFormat="1" ht="24.95" customHeight="1" x14ac:dyDescent="0.2">
      <c r="A45" s="442"/>
      <c r="B45" s="443"/>
      <c r="C45" s="439" t="s">
        <v>95</v>
      </c>
      <c r="D45" s="442"/>
      <c r="E45" s="442"/>
      <c r="F45" s="442"/>
      <c r="G45" s="442"/>
      <c r="H45" s="442"/>
      <c r="I45" s="442"/>
      <c r="J45" s="442"/>
      <c r="K45" s="442"/>
      <c r="L45" s="444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</row>
    <row r="46" spans="1:31" s="445" customFormat="1" ht="6.95" customHeight="1" x14ac:dyDescent="0.2">
      <c r="A46" s="442"/>
      <c r="B46" s="443"/>
      <c r="C46" s="442"/>
      <c r="D46" s="442"/>
      <c r="E46" s="442"/>
      <c r="F46" s="442"/>
      <c r="G46" s="442"/>
      <c r="H46" s="442"/>
      <c r="I46" s="442"/>
      <c r="J46" s="442"/>
      <c r="K46" s="442"/>
      <c r="L46" s="444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</row>
    <row r="47" spans="1:31" s="445" customFormat="1" ht="12" customHeight="1" x14ac:dyDescent="0.2">
      <c r="A47" s="442"/>
      <c r="B47" s="443"/>
      <c r="C47" s="441" t="s">
        <v>15</v>
      </c>
      <c r="D47" s="442"/>
      <c r="E47" s="442"/>
      <c r="F47" s="442"/>
      <c r="G47" s="442"/>
      <c r="H47" s="442"/>
      <c r="I47" s="442"/>
      <c r="J47" s="442"/>
      <c r="K47" s="442"/>
      <c r="L47" s="444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</row>
    <row r="48" spans="1:31" s="445" customFormat="1" ht="16.5" customHeight="1" x14ac:dyDescent="0.2">
      <c r="A48" s="442"/>
      <c r="B48" s="443"/>
      <c r="C48" s="442"/>
      <c r="D48" s="442"/>
      <c r="E48" s="618" t="str">
        <f>E7</f>
        <v>Ovesné Kladruby - vodojem, úpravna vody, vrtaná studna</v>
      </c>
      <c r="F48" s="619"/>
      <c r="G48" s="619"/>
      <c r="H48" s="619"/>
      <c r="I48" s="442"/>
      <c r="J48" s="442"/>
      <c r="K48" s="442"/>
      <c r="L48" s="444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</row>
    <row r="49" spans="1:47" s="445" customFormat="1" ht="12" customHeight="1" x14ac:dyDescent="0.2">
      <c r="A49" s="442"/>
      <c r="B49" s="443"/>
      <c r="C49" s="441" t="s">
        <v>93</v>
      </c>
      <c r="D49" s="442"/>
      <c r="E49" s="442"/>
      <c r="F49" s="442"/>
      <c r="G49" s="442"/>
      <c r="H49" s="442"/>
      <c r="I49" s="442"/>
      <c r="J49" s="442"/>
      <c r="K49" s="442"/>
      <c r="L49" s="444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</row>
    <row r="50" spans="1:47" s="445" customFormat="1" ht="16.5" customHeight="1" x14ac:dyDescent="0.2">
      <c r="A50" s="442"/>
      <c r="B50" s="443"/>
      <c r="C50" s="442"/>
      <c r="D50" s="442"/>
      <c r="E50" s="616" t="str">
        <f>E9</f>
        <v>SO-02 - Vrtaná studna a manipulační šachta</v>
      </c>
      <c r="F50" s="617"/>
      <c r="G50" s="617"/>
      <c r="H50" s="617"/>
      <c r="I50" s="442"/>
      <c r="J50" s="442"/>
      <c r="K50" s="442"/>
      <c r="L50" s="444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</row>
    <row r="51" spans="1:47" s="445" customFormat="1" ht="6.95" customHeight="1" x14ac:dyDescent="0.2">
      <c r="A51" s="442"/>
      <c r="B51" s="443"/>
      <c r="C51" s="442"/>
      <c r="D51" s="442"/>
      <c r="E51" s="442"/>
      <c r="F51" s="442"/>
      <c r="G51" s="442"/>
      <c r="H51" s="442"/>
      <c r="I51" s="442"/>
      <c r="J51" s="442"/>
      <c r="K51" s="442"/>
      <c r="L51" s="444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</row>
    <row r="52" spans="1:47" s="445" customFormat="1" ht="12" customHeight="1" x14ac:dyDescent="0.2">
      <c r="A52" s="442"/>
      <c r="B52" s="443"/>
      <c r="C52" s="441" t="s">
        <v>21</v>
      </c>
      <c r="D52" s="442"/>
      <c r="E52" s="442"/>
      <c r="F52" s="446" t="str">
        <f>F12</f>
        <v>Ovesné Kladruby</v>
      </c>
      <c r="G52" s="442"/>
      <c r="H52" s="442"/>
      <c r="I52" s="441" t="s">
        <v>23</v>
      </c>
      <c r="J52" s="469" t="str">
        <f>IF(J12="","",J12)</f>
        <v>11. 11. 2020</v>
      </c>
      <c r="K52" s="442"/>
      <c r="L52" s="444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</row>
    <row r="53" spans="1:47" s="445" customFormat="1" ht="6.95" customHeight="1" x14ac:dyDescent="0.2">
      <c r="A53" s="442"/>
      <c r="B53" s="443"/>
      <c r="C53" s="442"/>
      <c r="D53" s="442"/>
      <c r="E53" s="442"/>
      <c r="F53" s="442"/>
      <c r="G53" s="442"/>
      <c r="H53" s="442"/>
      <c r="I53" s="442"/>
      <c r="J53" s="442"/>
      <c r="K53" s="442"/>
      <c r="L53" s="444"/>
      <c r="S53" s="442"/>
      <c r="T53" s="442"/>
      <c r="U53" s="442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</row>
    <row r="54" spans="1:47" s="445" customFormat="1" ht="15.2" customHeight="1" x14ac:dyDescent="0.2">
      <c r="A54" s="442"/>
      <c r="B54" s="443"/>
      <c r="C54" s="441" t="s">
        <v>25</v>
      </c>
      <c r="D54" s="442"/>
      <c r="E54" s="442"/>
      <c r="F54" s="446" t="str">
        <f>E15</f>
        <v>Obec Ovesné Kladruby</v>
      </c>
      <c r="G54" s="442"/>
      <c r="H54" s="442"/>
      <c r="I54" s="441" t="s">
        <v>31</v>
      </c>
      <c r="J54" s="470" t="str">
        <f>E21</f>
        <v>AQ PROJEKT s.r.o.</v>
      </c>
      <c r="K54" s="442"/>
      <c r="L54" s="444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</row>
    <row r="55" spans="1:47" s="445" customFormat="1" ht="15.2" customHeight="1" x14ac:dyDescent="0.2">
      <c r="A55" s="442"/>
      <c r="B55" s="443"/>
      <c r="C55" s="441" t="s">
        <v>29</v>
      </c>
      <c r="D55" s="442"/>
      <c r="E55" s="442"/>
      <c r="F55" s="446" t="str">
        <f>IF(E18="","",E18)</f>
        <v>Vyplň údaj</v>
      </c>
      <c r="G55" s="442"/>
      <c r="H55" s="442"/>
      <c r="I55" s="441" t="s">
        <v>34</v>
      </c>
      <c r="J55" s="470" t="str">
        <f>E24</f>
        <v xml:space="preserve"> </v>
      </c>
      <c r="K55" s="442"/>
      <c r="L55" s="444"/>
      <c r="S55" s="442"/>
      <c r="T55" s="442"/>
      <c r="U55" s="442"/>
      <c r="V55" s="442"/>
      <c r="W55" s="442"/>
      <c r="X55" s="442"/>
      <c r="Y55" s="442"/>
      <c r="Z55" s="442"/>
      <c r="AA55" s="442"/>
      <c r="AB55" s="442"/>
      <c r="AC55" s="442"/>
      <c r="AD55" s="442"/>
      <c r="AE55" s="442"/>
    </row>
    <row r="56" spans="1:47" s="445" customFormat="1" ht="10.35" customHeight="1" x14ac:dyDescent="0.2">
      <c r="A56" s="442"/>
      <c r="B56" s="443"/>
      <c r="C56" s="442"/>
      <c r="D56" s="442"/>
      <c r="E56" s="442"/>
      <c r="F56" s="442"/>
      <c r="G56" s="442"/>
      <c r="H56" s="442"/>
      <c r="I56" s="442"/>
      <c r="J56" s="442"/>
      <c r="K56" s="442"/>
      <c r="L56" s="444"/>
      <c r="S56" s="442"/>
      <c r="T56" s="442"/>
      <c r="U56" s="442"/>
      <c r="V56" s="442"/>
      <c r="W56" s="442"/>
      <c r="X56" s="442"/>
      <c r="Y56" s="442"/>
      <c r="Z56" s="442"/>
      <c r="AA56" s="442"/>
      <c r="AB56" s="442"/>
      <c r="AC56" s="442"/>
      <c r="AD56" s="442"/>
      <c r="AE56" s="442"/>
    </row>
    <row r="57" spans="1:47" s="445" customFormat="1" ht="29.25" customHeight="1" x14ac:dyDescent="0.2">
      <c r="A57" s="442"/>
      <c r="B57" s="443"/>
      <c r="C57" s="471" t="s">
        <v>96</v>
      </c>
      <c r="D57" s="458"/>
      <c r="E57" s="458"/>
      <c r="F57" s="458"/>
      <c r="G57" s="458"/>
      <c r="H57" s="458"/>
      <c r="I57" s="458"/>
      <c r="J57" s="472" t="s">
        <v>97</v>
      </c>
      <c r="K57" s="458"/>
      <c r="L57" s="444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</row>
    <row r="58" spans="1:47" s="445" customFormat="1" ht="10.35" customHeight="1" x14ac:dyDescent="0.2">
      <c r="A58" s="442"/>
      <c r="B58" s="443"/>
      <c r="C58" s="442"/>
      <c r="D58" s="442"/>
      <c r="E58" s="442"/>
      <c r="F58" s="442"/>
      <c r="G58" s="442"/>
      <c r="H58" s="442"/>
      <c r="I58" s="442"/>
      <c r="J58" s="442"/>
      <c r="K58" s="442"/>
      <c r="L58" s="444"/>
      <c r="S58" s="44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2"/>
    </row>
    <row r="59" spans="1:47" s="445" customFormat="1" ht="22.9" customHeight="1" x14ac:dyDescent="0.2">
      <c r="A59" s="442"/>
      <c r="B59" s="443"/>
      <c r="C59" s="473" t="s">
        <v>69</v>
      </c>
      <c r="D59" s="442"/>
      <c r="E59" s="442"/>
      <c r="F59" s="442"/>
      <c r="G59" s="442"/>
      <c r="H59" s="442"/>
      <c r="I59" s="442"/>
      <c r="J59" s="453">
        <f>J87</f>
        <v>0</v>
      </c>
      <c r="K59" s="442"/>
      <c r="L59" s="444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U59" s="435" t="s">
        <v>98</v>
      </c>
    </row>
    <row r="60" spans="1:47" s="474" customFormat="1" ht="24.95" customHeight="1" x14ac:dyDescent="0.2">
      <c r="B60" s="475"/>
      <c r="D60" s="476" t="s">
        <v>99</v>
      </c>
      <c r="E60" s="477"/>
      <c r="F60" s="477"/>
      <c r="G60" s="477"/>
      <c r="H60" s="477"/>
      <c r="I60" s="477"/>
      <c r="J60" s="478">
        <f>J88</f>
        <v>0</v>
      </c>
      <c r="L60" s="475"/>
    </row>
    <row r="61" spans="1:47" s="479" customFormat="1" ht="19.899999999999999" customHeight="1" x14ac:dyDescent="0.2">
      <c r="B61" s="480"/>
      <c r="D61" s="481" t="s">
        <v>100</v>
      </c>
      <c r="E61" s="482"/>
      <c r="F61" s="482"/>
      <c r="G61" s="482"/>
      <c r="H61" s="482"/>
      <c r="I61" s="482"/>
      <c r="J61" s="483">
        <f>J89</f>
        <v>0</v>
      </c>
      <c r="L61" s="480"/>
    </row>
    <row r="62" spans="1:47" s="479" customFormat="1" ht="19.899999999999999" customHeight="1" x14ac:dyDescent="0.2">
      <c r="B62" s="480"/>
      <c r="D62" s="481" t="s">
        <v>817</v>
      </c>
      <c r="E62" s="482"/>
      <c r="F62" s="482"/>
      <c r="G62" s="482"/>
      <c r="H62" s="482"/>
      <c r="I62" s="482"/>
      <c r="J62" s="483">
        <f>J150</f>
        <v>0</v>
      </c>
      <c r="L62" s="480"/>
    </row>
    <row r="63" spans="1:47" s="479" customFormat="1" ht="19.899999999999999" customHeight="1" x14ac:dyDescent="0.2">
      <c r="B63" s="480"/>
      <c r="D63" s="481" t="s">
        <v>102</v>
      </c>
      <c r="E63" s="482"/>
      <c r="F63" s="482"/>
      <c r="G63" s="482"/>
      <c r="H63" s="482"/>
      <c r="I63" s="482"/>
      <c r="J63" s="483">
        <f>J159</f>
        <v>0</v>
      </c>
      <c r="L63" s="480"/>
    </row>
    <row r="64" spans="1:47" s="479" customFormat="1" ht="19.899999999999999" customHeight="1" x14ac:dyDescent="0.2">
      <c r="B64" s="480"/>
      <c r="D64" s="481" t="s">
        <v>106</v>
      </c>
      <c r="E64" s="482"/>
      <c r="F64" s="482"/>
      <c r="G64" s="482"/>
      <c r="H64" s="482"/>
      <c r="I64" s="482"/>
      <c r="J64" s="483">
        <f>J170</f>
        <v>0</v>
      </c>
      <c r="L64" s="480"/>
    </row>
    <row r="65" spans="1:31" s="479" customFormat="1" ht="19.899999999999999" customHeight="1" x14ac:dyDescent="0.2">
      <c r="B65" s="480"/>
      <c r="D65" s="481" t="s">
        <v>107</v>
      </c>
      <c r="E65" s="482"/>
      <c r="F65" s="482"/>
      <c r="G65" s="482"/>
      <c r="H65" s="482"/>
      <c r="I65" s="482"/>
      <c r="J65" s="483">
        <f>J177</f>
        <v>0</v>
      </c>
      <c r="L65" s="480"/>
    </row>
    <row r="66" spans="1:31" s="474" customFormat="1" ht="24.95" customHeight="1" x14ac:dyDescent="0.2">
      <c r="B66" s="475"/>
      <c r="D66" s="476" t="s">
        <v>108</v>
      </c>
      <c r="E66" s="477"/>
      <c r="F66" s="477"/>
      <c r="G66" s="477"/>
      <c r="H66" s="477"/>
      <c r="I66" s="477"/>
      <c r="J66" s="478">
        <f>J180</f>
        <v>0</v>
      </c>
      <c r="L66" s="475"/>
    </row>
    <row r="67" spans="1:31" s="479" customFormat="1" ht="19.899999999999999" customHeight="1" x14ac:dyDescent="0.2">
      <c r="B67" s="480"/>
      <c r="D67" s="481" t="s">
        <v>115</v>
      </c>
      <c r="E67" s="482"/>
      <c r="F67" s="482"/>
      <c r="G67" s="482"/>
      <c r="H67" s="482"/>
      <c r="I67" s="482"/>
      <c r="J67" s="483">
        <f>J181</f>
        <v>0</v>
      </c>
      <c r="L67" s="480"/>
    </row>
    <row r="68" spans="1:31" s="445" customFormat="1" ht="21.75" customHeight="1" x14ac:dyDescent="0.2">
      <c r="A68" s="442"/>
      <c r="B68" s="443"/>
      <c r="C68" s="442"/>
      <c r="D68" s="442"/>
      <c r="E68" s="442"/>
      <c r="F68" s="442"/>
      <c r="G68" s="442"/>
      <c r="H68" s="442"/>
      <c r="I68" s="442"/>
      <c r="J68" s="442"/>
      <c r="K68" s="442"/>
      <c r="L68" s="444"/>
      <c r="S68" s="442"/>
      <c r="T68" s="442"/>
      <c r="U68" s="442"/>
      <c r="V68" s="442"/>
      <c r="W68" s="442"/>
      <c r="X68" s="442"/>
      <c r="Y68" s="442"/>
      <c r="Z68" s="442"/>
      <c r="AA68" s="442"/>
      <c r="AB68" s="442"/>
      <c r="AC68" s="442"/>
      <c r="AD68" s="442"/>
      <c r="AE68" s="442"/>
    </row>
    <row r="69" spans="1:31" s="445" customFormat="1" ht="6.95" customHeight="1" x14ac:dyDescent="0.2">
      <c r="A69" s="442"/>
      <c r="B69" s="465"/>
      <c r="C69" s="466"/>
      <c r="D69" s="466"/>
      <c r="E69" s="466"/>
      <c r="F69" s="466"/>
      <c r="G69" s="466"/>
      <c r="H69" s="466"/>
      <c r="I69" s="466"/>
      <c r="J69" s="466"/>
      <c r="K69" s="466"/>
      <c r="L69" s="444"/>
      <c r="S69" s="442"/>
      <c r="T69" s="442"/>
      <c r="U69" s="442"/>
      <c r="V69" s="442"/>
      <c r="W69" s="442"/>
      <c r="X69" s="442"/>
      <c r="Y69" s="442"/>
      <c r="Z69" s="442"/>
      <c r="AA69" s="442"/>
      <c r="AB69" s="442"/>
      <c r="AC69" s="442"/>
      <c r="AD69" s="442"/>
      <c r="AE69" s="442"/>
    </row>
    <row r="73" spans="1:31" s="445" customFormat="1" ht="6.95" customHeight="1" x14ac:dyDescent="0.2">
      <c r="A73" s="442"/>
      <c r="B73" s="467"/>
      <c r="C73" s="468"/>
      <c r="D73" s="468"/>
      <c r="E73" s="468"/>
      <c r="F73" s="468"/>
      <c r="G73" s="468"/>
      <c r="H73" s="468"/>
      <c r="I73" s="468"/>
      <c r="J73" s="468"/>
      <c r="K73" s="468"/>
      <c r="L73" s="444"/>
      <c r="S73" s="442"/>
      <c r="T73" s="442"/>
      <c r="U73" s="442"/>
      <c r="V73" s="442"/>
      <c r="W73" s="442"/>
      <c r="X73" s="442"/>
      <c r="Y73" s="442"/>
      <c r="Z73" s="442"/>
      <c r="AA73" s="442"/>
      <c r="AB73" s="442"/>
      <c r="AC73" s="442"/>
      <c r="AD73" s="442"/>
      <c r="AE73" s="442"/>
    </row>
    <row r="74" spans="1:31" s="445" customFormat="1" ht="24.95" customHeight="1" x14ac:dyDescent="0.2">
      <c r="A74" s="442"/>
      <c r="B74" s="443"/>
      <c r="C74" s="439" t="s">
        <v>119</v>
      </c>
      <c r="D74" s="442"/>
      <c r="E74" s="442"/>
      <c r="F74" s="442"/>
      <c r="G74" s="442"/>
      <c r="H74" s="442"/>
      <c r="I74" s="442"/>
      <c r="J74" s="442"/>
      <c r="K74" s="442"/>
      <c r="L74" s="444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</row>
    <row r="75" spans="1:31" s="445" customFormat="1" ht="6.95" customHeight="1" x14ac:dyDescent="0.2">
      <c r="A75" s="442"/>
      <c r="B75" s="443"/>
      <c r="C75" s="442"/>
      <c r="D75" s="442"/>
      <c r="E75" s="442"/>
      <c r="F75" s="442"/>
      <c r="G75" s="442"/>
      <c r="H75" s="442"/>
      <c r="I75" s="442"/>
      <c r="J75" s="442"/>
      <c r="K75" s="442"/>
      <c r="L75" s="444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</row>
    <row r="76" spans="1:31" s="445" customFormat="1" ht="12" customHeight="1" x14ac:dyDescent="0.2">
      <c r="A76" s="442"/>
      <c r="B76" s="443"/>
      <c r="C76" s="441" t="s">
        <v>15</v>
      </c>
      <c r="D76" s="442"/>
      <c r="E76" s="442"/>
      <c r="F76" s="442"/>
      <c r="G76" s="442"/>
      <c r="H76" s="442"/>
      <c r="I76" s="442"/>
      <c r="J76" s="442"/>
      <c r="K76" s="442"/>
      <c r="L76" s="444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</row>
    <row r="77" spans="1:31" s="445" customFormat="1" ht="16.5" customHeight="1" x14ac:dyDescent="0.2">
      <c r="A77" s="442"/>
      <c r="B77" s="443"/>
      <c r="C77" s="442"/>
      <c r="D77" s="442"/>
      <c r="E77" s="618" t="str">
        <f>E7</f>
        <v>Ovesné Kladruby - vodojem, úpravna vody, vrtaná studna</v>
      </c>
      <c r="F77" s="619"/>
      <c r="G77" s="619"/>
      <c r="H77" s="619"/>
      <c r="I77" s="442"/>
      <c r="J77" s="442"/>
      <c r="K77" s="442"/>
      <c r="L77" s="444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</row>
    <row r="78" spans="1:31" s="445" customFormat="1" ht="12" customHeight="1" x14ac:dyDescent="0.2">
      <c r="A78" s="442"/>
      <c r="B78" s="443"/>
      <c r="C78" s="441" t="s">
        <v>93</v>
      </c>
      <c r="D78" s="442"/>
      <c r="E78" s="442"/>
      <c r="F78" s="442"/>
      <c r="G78" s="442"/>
      <c r="H78" s="442"/>
      <c r="I78" s="442"/>
      <c r="J78" s="442"/>
      <c r="K78" s="442"/>
      <c r="L78" s="444"/>
      <c r="S78" s="442"/>
      <c r="T78" s="442"/>
      <c r="U78" s="442"/>
      <c r="V78" s="442"/>
      <c r="W78" s="442"/>
      <c r="X78" s="442"/>
      <c r="Y78" s="442"/>
      <c r="Z78" s="442"/>
      <c r="AA78" s="442"/>
      <c r="AB78" s="442"/>
      <c r="AC78" s="442"/>
      <c r="AD78" s="442"/>
      <c r="AE78" s="442"/>
    </row>
    <row r="79" spans="1:31" s="445" customFormat="1" ht="16.5" customHeight="1" x14ac:dyDescent="0.2">
      <c r="A79" s="442"/>
      <c r="B79" s="443"/>
      <c r="C79" s="442"/>
      <c r="D79" s="442"/>
      <c r="E79" s="616" t="str">
        <f>E9</f>
        <v>SO-02 - Vrtaná studna a manipulační šachta</v>
      </c>
      <c r="F79" s="617"/>
      <c r="G79" s="617"/>
      <c r="H79" s="617"/>
      <c r="I79" s="442"/>
      <c r="J79" s="442"/>
      <c r="K79" s="442"/>
      <c r="L79" s="444"/>
      <c r="S79" s="442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  <c r="AD79" s="442"/>
      <c r="AE79" s="442"/>
    </row>
    <row r="80" spans="1:31" s="445" customFormat="1" ht="6.95" customHeight="1" x14ac:dyDescent="0.2">
      <c r="A80" s="442"/>
      <c r="B80" s="443"/>
      <c r="C80" s="442"/>
      <c r="D80" s="442"/>
      <c r="E80" s="442"/>
      <c r="F80" s="442"/>
      <c r="G80" s="442"/>
      <c r="H80" s="442"/>
      <c r="I80" s="442"/>
      <c r="J80" s="442"/>
      <c r="K80" s="442"/>
      <c r="L80" s="444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</row>
    <row r="81" spans="1:65" s="445" customFormat="1" ht="12" customHeight="1" x14ac:dyDescent="0.2">
      <c r="A81" s="442"/>
      <c r="B81" s="443"/>
      <c r="C81" s="441" t="s">
        <v>21</v>
      </c>
      <c r="D81" s="442"/>
      <c r="E81" s="442"/>
      <c r="F81" s="446" t="str">
        <f>F12</f>
        <v>Ovesné Kladruby</v>
      </c>
      <c r="G81" s="442"/>
      <c r="H81" s="442"/>
      <c r="I81" s="441" t="s">
        <v>23</v>
      </c>
      <c r="J81" s="469" t="str">
        <f>IF(J12="","",J12)</f>
        <v>11. 11. 2020</v>
      </c>
      <c r="K81" s="442"/>
      <c r="L81" s="444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</row>
    <row r="82" spans="1:65" s="445" customFormat="1" ht="6.95" customHeight="1" x14ac:dyDescent="0.2">
      <c r="A82" s="442"/>
      <c r="B82" s="443"/>
      <c r="C82" s="442"/>
      <c r="D82" s="442"/>
      <c r="E82" s="442"/>
      <c r="F82" s="442"/>
      <c r="G82" s="442"/>
      <c r="H82" s="442"/>
      <c r="I82" s="442"/>
      <c r="J82" s="442"/>
      <c r="K82" s="442"/>
      <c r="L82" s="444"/>
      <c r="S82" s="442"/>
      <c r="T82" s="442"/>
      <c r="U82" s="442"/>
      <c r="V82" s="442"/>
      <c r="W82" s="442"/>
      <c r="X82" s="442"/>
      <c r="Y82" s="442"/>
      <c r="Z82" s="442"/>
      <c r="AA82" s="442"/>
      <c r="AB82" s="442"/>
      <c r="AC82" s="442"/>
      <c r="AD82" s="442"/>
      <c r="AE82" s="442"/>
    </row>
    <row r="83" spans="1:65" s="445" customFormat="1" ht="15.2" customHeight="1" x14ac:dyDescent="0.2">
      <c r="A83" s="442"/>
      <c r="B83" s="443"/>
      <c r="C83" s="441" t="s">
        <v>25</v>
      </c>
      <c r="D83" s="442"/>
      <c r="E83" s="442"/>
      <c r="F83" s="446" t="str">
        <f>E15</f>
        <v>Obec Ovesné Kladruby</v>
      </c>
      <c r="G83" s="442"/>
      <c r="H83" s="442"/>
      <c r="I83" s="441" t="s">
        <v>31</v>
      </c>
      <c r="J83" s="470" t="str">
        <f>E21</f>
        <v>AQ PROJEKT s.r.o.</v>
      </c>
      <c r="K83" s="442"/>
      <c r="L83" s="444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</row>
    <row r="84" spans="1:65" s="445" customFormat="1" ht="15.2" customHeight="1" x14ac:dyDescent="0.2">
      <c r="A84" s="442"/>
      <c r="B84" s="443"/>
      <c r="C84" s="441" t="s">
        <v>29</v>
      </c>
      <c r="D84" s="442"/>
      <c r="E84" s="442"/>
      <c r="F84" s="446" t="str">
        <f>IF(E18="","",E18)</f>
        <v>Vyplň údaj</v>
      </c>
      <c r="G84" s="442"/>
      <c r="H84" s="442"/>
      <c r="I84" s="441" t="s">
        <v>34</v>
      </c>
      <c r="J84" s="470" t="str">
        <f>E24</f>
        <v xml:space="preserve"> </v>
      </c>
      <c r="K84" s="442"/>
      <c r="L84" s="444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</row>
    <row r="85" spans="1:65" s="445" customFormat="1" ht="10.35" customHeight="1" x14ac:dyDescent="0.2">
      <c r="A85" s="442"/>
      <c r="B85" s="443"/>
      <c r="C85" s="442"/>
      <c r="D85" s="442"/>
      <c r="E85" s="442"/>
      <c r="F85" s="442"/>
      <c r="G85" s="442"/>
      <c r="H85" s="442"/>
      <c r="I85" s="442"/>
      <c r="J85" s="442"/>
      <c r="K85" s="442"/>
      <c r="L85" s="444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</row>
    <row r="86" spans="1:65" s="493" customFormat="1" ht="29.25" customHeight="1" x14ac:dyDescent="0.2">
      <c r="A86" s="484"/>
      <c r="B86" s="485"/>
      <c r="C86" s="486" t="s">
        <v>120</v>
      </c>
      <c r="D86" s="487" t="s">
        <v>56</v>
      </c>
      <c r="E86" s="487" t="s">
        <v>52</v>
      </c>
      <c r="F86" s="487" t="s">
        <v>53</v>
      </c>
      <c r="G86" s="487" t="s">
        <v>121</v>
      </c>
      <c r="H86" s="487" t="s">
        <v>122</v>
      </c>
      <c r="I86" s="487" t="s">
        <v>123</v>
      </c>
      <c r="J86" s="487" t="s">
        <v>97</v>
      </c>
      <c r="K86" s="488" t="s">
        <v>124</v>
      </c>
      <c r="L86" s="489"/>
      <c r="M86" s="490" t="s">
        <v>3</v>
      </c>
      <c r="N86" s="491" t="s">
        <v>41</v>
      </c>
      <c r="O86" s="491" t="s">
        <v>125</v>
      </c>
      <c r="P86" s="491" t="s">
        <v>126</v>
      </c>
      <c r="Q86" s="491" t="s">
        <v>127</v>
      </c>
      <c r="R86" s="491" t="s">
        <v>128</v>
      </c>
      <c r="S86" s="491" t="s">
        <v>129</v>
      </c>
      <c r="T86" s="492" t="s">
        <v>130</v>
      </c>
      <c r="U86" s="484"/>
      <c r="V86" s="484"/>
      <c r="W86" s="484"/>
      <c r="X86" s="484"/>
      <c r="Y86" s="484"/>
      <c r="Z86" s="484"/>
      <c r="AA86" s="484"/>
      <c r="AB86" s="484"/>
      <c r="AC86" s="484"/>
      <c r="AD86" s="484"/>
      <c r="AE86" s="484"/>
    </row>
    <row r="87" spans="1:65" s="445" customFormat="1" ht="22.9" customHeight="1" x14ac:dyDescent="0.25">
      <c r="A87" s="442"/>
      <c r="B87" s="443"/>
      <c r="C87" s="494" t="s">
        <v>131</v>
      </c>
      <c r="D87" s="442"/>
      <c r="E87" s="442"/>
      <c r="F87" s="442"/>
      <c r="G87" s="442"/>
      <c r="H87" s="442"/>
      <c r="I87" s="442"/>
      <c r="J87" s="495">
        <f>BK87</f>
        <v>0</v>
      </c>
      <c r="K87" s="442"/>
      <c r="L87" s="443"/>
      <c r="M87" s="496"/>
      <c r="N87" s="497"/>
      <c r="O87" s="451"/>
      <c r="P87" s="498">
        <f>P88+P180</f>
        <v>164.79395500000004</v>
      </c>
      <c r="Q87" s="451"/>
      <c r="R87" s="498">
        <f>R88+R180</f>
        <v>36.609658000000003</v>
      </c>
      <c r="S87" s="451"/>
      <c r="T87" s="499">
        <f>T88+T180</f>
        <v>0</v>
      </c>
      <c r="U87" s="442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  <c r="AT87" s="435" t="s">
        <v>70</v>
      </c>
      <c r="AU87" s="435" t="s">
        <v>98</v>
      </c>
      <c r="BK87" s="500">
        <f>BK88+BK180</f>
        <v>0</v>
      </c>
    </row>
    <row r="88" spans="1:65" s="501" customFormat="1" ht="25.9" customHeight="1" x14ac:dyDescent="0.2">
      <c r="B88" s="502"/>
      <c r="D88" s="503" t="s">
        <v>70</v>
      </c>
      <c r="E88" s="504" t="s">
        <v>132</v>
      </c>
      <c r="F88" s="504" t="s">
        <v>133</v>
      </c>
      <c r="J88" s="505">
        <f>BK88</f>
        <v>0</v>
      </c>
      <c r="L88" s="502"/>
      <c r="M88" s="506"/>
      <c r="N88" s="507"/>
      <c r="O88" s="507"/>
      <c r="P88" s="508">
        <f>P89+P150+P159+P170+P177</f>
        <v>164.30488600000004</v>
      </c>
      <c r="Q88" s="507"/>
      <c r="R88" s="508">
        <f>R89+R150+R159+R170+R177</f>
        <v>36.462658000000005</v>
      </c>
      <c r="S88" s="507"/>
      <c r="T88" s="509">
        <f>T89+T150+T159+T170+T177</f>
        <v>0</v>
      </c>
      <c r="AR88" s="503" t="s">
        <v>20</v>
      </c>
      <c r="AT88" s="510" t="s">
        <v>70</v>
      </c>
      <c r="AU88" s="510" t="s">
        <v>71</v>
      </c>
      <c r="AY88" s="503" t="s">
        <v>134</v>
      </c>
      <c r="BK88" s="511">
        <f>BK89+BK150+BK159+BK170+BK177</f>
        <v>0</v>
      </c>
    </row>
    <row r="89" spans="1:65" s="501" customFormat="1" ht="22.9" customHeight="1" x14ac:dyDescent="0.2">
      <c r="B89" s="502"/>
      <c r="D89" s="503" t="s">
        <v>70</v>
      </c>
      <c r="E89" s="512" t="s">
        <v>20</v>
      </c>
      <c r="F89" s="512" t="s">
        <v>135</v>
      </c>
      <c r="J89" s="513">
        <f>BK89</f>
        <v>0</v>
      </c>
      <c r="L89" s="502"/>
      <c r="M89" s="506"/>
      <c r="N89" s="507"/>
      <c r="O89" s="507"/>
      <c r="P89" s="508">
        <f>SUM(P90:P149)</f>
        <v>127.92679200000002</v>
      </c>
      <c r="Q89" s="507"/>
      <c r="R89" s="508">
        <f>SUM(R90:R149)</f>
        <v>16.689375999999999</v>
      </c>
      <c r="S89" s="507"/>
      <c r="T89" s="509">
        <f>SUM(T90:T149)</f>
        <v>0</v>
      </c>
      <c r="AR89" s="503" t="s">
        <v>20</v>
      </c>
      <c r="AT89" s="510" t="s">
        <v>70</v>
      </c>
      <c r="AU89" s="510" t="s">
        <v>20</v>
      </c>
      <c r="AY89" s="503" t="s">
        <v>134</v>
      </c>
      <c r="BK89" s="511">
        <f>SUM(BK90:BK149)</f>
        <v>0</v>
      </c>
    </row>
    <row r="90" spans="1:65" s="445" customFormat="1" ht="16.5" customHeight="1" x14ac:dyDescent="0.2">
      <c r="A90" s="442"/>
      <c r="B90" s="443"/>
      <c r="C90" s="514" t="s">
        <v>20</v>
      </c>
      <c r="D90" s="514" t="s">
        <v>136</v>
      </c>
      <c r="E90" s="515" t="s">
        <v>137</v>
      </c>
      <c r="F90" s="516" t="s">
        <v>138</v>
      </c>
      <c r="G90" s="517" t="s">
        <v>139</v>
      </c>
      <c r="H90" s="518">
        <v>80</v>
      </c>
      <c r="I90" s="401"/>
      <c r="J90" s="519">
        <f>ROUND(I90*H90,2)</f>
        <v>0</v>
      </c>
      <c r="K90" s="516" t="s">
        <v>140</v>
      </c>
      <c r="L90" s="443"/>
      <c r="M90" s="520" t="s">
        <v>3</v>
      </c>
      <c r="N90" s="521" t="s">
        <v>42</v>
      </c>
      <c r="O90" s="522">
        <v>0.184</v>
      </c>
      <c r="P90" s="522">
        <f>O90*H90</f>
        <v>14.719999999999999</v>
      </c>
      <c r="Q90" s="522">
        <v>3.0000000000000001E-5</v>
      </c>
      <c r="R90" s="522">
        <f>Q90*H90</f>
        <v>2.4000000000000002E-3</v>
      </c>
      <c r="S90" s="522">
        <v>0</v>
      </c>
      <c r="T90" s="523">
        <f>S90*H90</f>
        <v>0</v>
      </c>
      <c r="U90" s="442"/>
      <c r="V90" s="442"/>
      <c r="W90" s="442"/>
      <c r="X90" s="442"/>
      <c r="Y90" s="442"/>
      <c r="Z90" s="442"/>
      <c r="AA90" s="442"/>
      <c r="AB90" s="442"/>
      <c r="AC90" s="442"/>
      <c r="AD90" s="442"/>
      <c r="AE90" s="442"/>
      <c r="AR90" s="524" t="s">
        <v>141</v>
      </c>
      <c r="AT90" s="524" t="s">
        <v>136</v>
      </c>
      <c r="AU90" s="524" t="s">
        <v>80</v>
      </c>
      <c r="AY90" s="435" t="s">
        <v>134</v>
      </c>
      <c r="BE90" s="525">
        <f>IF(N90="základní",J90,0)</f>
        <v>0</v>
      </c>
      <c r="BF90" s="525">
        <f>IF(N90="snížená",J90,0)</f>
        <v>0</v>
      </c>
      <c r="BG90" s="525">
        <f>IF(N90="zákl. přenesená",J90,0)</f>
        <v>0</v>
      </c>
      <c r="BH90" s="525">
        <f>IF(N90="sníž. přenesená",J90,0)</f>
        <v>0</v>
      </c>
      <c r="BI90" s="525">
        <f>IF(N90="nulová",J90,0)</f>
        <v>0</v>
      </c>
      <c r="BJ90" s="435" t="s">
        <v>20</v>
      </c>
      <c r="BK90" s="525">
        <f>ROUND(I90*H90,2)</f>
        <v>0</v>
      </c>
      <c r="BL90" s="435" t="s">
        <v>141</v>
      </c>
      <c r="BM90" s="524" t="s">
        <v>818</v>
      </c>
    </row>
    <row r="91" spans="1:65" s="445" customFormat="1" x14ac:dyDescent="0.2">
      <c r="A91" s="442"/>
      <c r="B91" s="443"/>
      <c r="C91" s="442"/>
      <c r="D91" s="526" t="s">
        <v>143</v>
      </c>
      <c r="E91" s="442"/>
      <c r="F91" s="527" t="s">
        <v>144</v>
      </c>
      <c r="G91" s="442"/>
      <c r="H91" s="442"/>
      <c r="I91" s="429"/>
      <c r="J91" s="442"/>
      <c r="K91" s="442"/>
      <c r="L91" s="443"/>
      <c r="M91" s="528"/>
      <c r="N91" s="529"/>
      <c r="O91" s="530"/>
      <c r="P91" s="530"/>
      <c r="Q91" s="530"/>
      <c r="R91" s="530"/>
      <c r="S91" s="530"/>
      <c r="T91" s="531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  <c r="AT91" s="435" t="s">
        <v>143</v>
      </c>
      <c r="AU91" s="435" t="s">
        <v>80</v>
      </c>
    </row>
    <row r="92" spans="1:65" s="540" customFormat="1" x14ac:dyDescent="0.2">
      <c r="B92" s="541"/>
      <c r="D92" s="526" t="s">
        <v>145</v>
      </c>
      <c r="E92" s="542" t="s">
        <v>3</v>
      </c>
      <c r="F92" s="543" t="s">
        <v>819</v>
      </c>
      <c r="H92" s="542" t="s">
        <v>3</v>
      </c>
      <c r="I92" s="431"/>
      <c r="L92" s="541"/>
      <c r="M92" s="544"/>
      <c r="N92" s="545"/>
      <c r="O92" s="545"/>
      <c r="P92" s="545"/>
      <c r="Q92" s="545"/>
      <c r="R92" s="545"/>
      <c r="S92" s="545"/>
      <c r="T92" s="546"/>
      <c r="AT92" s="542" t="s">
        <v>145</v>
      </c>
      <c r="AU92" s="542" t="s">
        <v>80</v>
      </c>
      <c r="AV92" s="540" t="s">
        <v>20</v>
      </c>
      <c r="AW92" s="540" t="s">
        <v>33</v>
      </c>
      <c r="AX92" s="540" t="s">
        <v>71</v>
      </c>
      <c r="AY92" s="542" t="s">
        <v>134</v>
      </c>
    </row>
    <row r="93" spans="1:65" s="532" customFormat="1" x14ac:dyDescent="0.2">
      <c r="B93" s="533"/>
      <c r="D93" s="526" t="s">
        <v>145</v>
      </c>
      <c r="E93" s="534" t="s">
        <v>3</v>
      </c>
      <c r="F93" s="535" t="s">
        <v>820</v>
      </c>
      <c r="H93" s="536">
        <v>80</v>
      </c>
      <c r="I93" s="430"/>
      <c r="L93" s="533"/>
      <c r="M93" s="537"/>
      <c r="N93" s="538"/>
      <c r="O93" s="538"/>
      <c r="P93" s="538"/>
      <c r="Q93" s="538"/>
      <c r="R93" s="538"/>
      <c r="S93" s="538"/>
      <c r="T93" s="539"/>
      <c r="AT93" s="534" t="s">
        <v>145</v>
      </c>
      <c r="AU93" s="534" t="s">
        <v>80</v>
      </c>
      <c r="AV93" s="532" t="s">
        <v>80</v>
      </c>
      <c r="AW93" s="532" t="s">
        <v>33</v>
      </c>
      <c r="AX93" s="532" t="s">
        <v>20</v>
      </c>
      <c r="AY93" s="534" t="s">
        <v>134</v>
      </c>
    </row>
    <row r="94" spans="1:65" s="445" customFormat="1" ht="16.5" customHeight="1" x14ac:dyDescent="0.2">
      <c r="A94" s="442"/>
      <c r="B94" s="443"/>
      <c r="C94" s="514" t="s">
        <v>80</v>
      </c>
      <c r="D94" s="514" t="s">
        <v>136</v>
      </c>
      <c r="E94" s="515" t="s">
        <v>147</v>
      </c>
      <c r="F94" s="516" t="s">
        <v>148</v>
      </c>
      <c r="G94" s="517" t="s">
        <v>149</v>
      </c>
      <c r="H94" s="518">
        <v>10</v>
      </c>
      <c r="I94" s="401"/>
      <c r="J94" s="519">
        <f>ROUND(I94*H94,2)</f>
        <v>0</v>
      </c>
      <c r="K94" s="516" t="s">
        <v>140</v>
      </c>
      <c r="L94" s="443"/>
      <c r="M94" s="520" t="s">
        <v>3</v>
      </c>
      <c r="N94" s="521" t="s">
        <v>42</v>
      </c>
      <c r="O94" s="522">
        <v>0</v>
      </c>
      <c r="P94" s="522">
        <f>O94*H94</f>
        <v>0</v>
      </c>
      <c r="Q94" s="522">
        <v>0</v>
      </c>
      <c r="R94" s="522">
        <f>Q94*H94</f>
        <v>0</v>
      </c>
      <c r="S94" s="522">
        <v>0</v>
      </c>
      <c r="T94" s="523">
        <f>S94*H94</f>
        <v>0</v>
      </c>
      <c r="U94" s="442"/>
      <c r="V94" s="442"/>
      <c r="W94" s="442"/>
      <c r="X94" s="442"/>
      <c r="Y94" s="442"/>
      <c r="Z94" s="442"/>
      <c r="AA94" s="442"/>
      <c r="AB94" s="442"/>
      <c r="AC94" s="442"/>
      <c r="AD94" s="442"/>
      <c r="AE94" s="442"/>
      <c r="AR94" s="524" t="s">
        <v>141</v>
      </c>
      <c r="AT94" s="524" t="s">
        <v>136</v>
      </c>
      <c r="AU94" s="524" t="s">
        <v>80</v>
      </c>
      <c r="AY94" s="435" t="s">
        <v>134</v>
      </c>
      <c r="BE94" s="525">
        <f>IF(N94="základní",J94,0)</f>
        <v>0</v>
      </c>
      <c r="BF94" s="525">
        <f>IF(N94="snížená",J94,0)</f>
        <v>0</v>
      </c>
      <c r="BG94" s="525">
        <f>IF(N94="zákl. přenesená",J94,0)</f>
        <v>0</v>
      </c>
      <c r="BH94" s="525">
        <f>IF(N94="sníž. přenesená",J94,0)</f>
        <v>0</v>
      </c>
      <c r="BI94" s="525">
        <f>IF(N94="nulová",J94,0)</f>
        <v>0</v>
      </c>
      <c r="BJ94" s="435" t="s">
        <v>20</v>
      </c>
      <c r="BK94" s="525">
        <f>ROUND(I94*H94,2)</f>
        <v>0</v>
      </c>
      <c r="BL94" s="435" t="s">
        <v>141</v>
      </c>
      <c r="BM94" s="524" t="s">
        <v>150</v>
      </c>
    </row>
    <row r="95" spans="1:65" s="445" customFormat="1" x14ac:dyDescent="0.2">
      <c r="A95" s="442"/>
      <c r="B95" s="443"/>
      <c r="C95" s="442"/>
      <c r="D95" s="526" t="s">
        <v>143</v>
      </c>
      <c r="E95" s="442"/>
      <c r="F95" s="527" t="s">
        <v>151</v>
      </c>
      <c r="G95" s="442"/>
      <c r="H95" s="442"/>
      <c r="I95" s="429"/>
      <c r="J95" s="442"/>
      <c r="K95" s="442"/>
      <c r="L95" s="443"/>
      <c r="M95" s="528"/>
      <c r="N95" s="529"/>
      <c r="O95" s="530"/>
      <c r="P95" s="530"/>
      <c r="Q95" s="530"/>
      <c r="R95" s="530"/>
      <c r="S95" s="530"/>
      <c r="T95" s="531"/>
      <c r="U95" s="442"/>
      <c r="V95" s="442"/>
      <c r="W95" s="442"/>
      <c r="X95" s="442"/>
      <c r="Y95" s="442"/>
      <c r="Z95" s="442"/>
      <c r="AA95" s="442"/>
      <c r="AB95" s="442"/>
      <c r="AC95" s="442"/>
      <c r="AD95" s="442"/>
      <c r="AE95" s="442"/>
      <c r="AT95" s="435" t="s">
        <v>143</v>
      </c>
      <c r="AU95" s="435" t="s">
        <v>80</v>
      </c>
    </row>
    <row r="96" spans="1:65" s="540" customFormat="1" x14ac:dyDescent="0.2">
      <c r="B96" s="541"/>
      <c r="D96" s="526" t="s">
        <v>145</v>
      </c>
      <c r="E96" s="542" t="s">
        <v>3</v>
      </c>
      <c r="F96" s="543" t="s">
        <v>819</v>
      </c>
      <c r="H96" s="542" t="s">
        <v>3</v>
      </c>
      <c r="I96" s="431"/>
      <c r="L96" s="541"/>
      <c r="M96" s="544"/>
      <c r="N96" s="545"/>
      <c r="O96" s="545"/>
      <c r="P96" s="545"/>
      <c r="Q96" s="545"/>
      <c r="R96" s="545"/>
      <c r="S96" s="545"/>
      <c r="T96" s="546"/>
      <c r="AT96" s="542" t="s">
        <v>145</v>
      </c>
      <c r="AU96" s="542" t="s">
        <v>80</v>
      </c>
      <c r="AV96" s="540" t="s">
        <v>20</v>
      </c>
      <c r="AW96" s="540" t="s">
        <v>33</v>
      </c>
      <c r="AX96" s="540" t="s">
        <v>71</v>
      </c>
      <c r="AY96" s="542" t="s">
        <v>134</v>
      </c>
    </row>
    <row r="97" spans="1:65" s="532" customFormat="1" x14ac:dyDescent="0.2">
      <c r="B97" s="533"/>
      <c r="D97" s="526" t="s">
        <v>145</v>
      </c>
      <c r="E97" s="534" t="s">
        <v>3</v>
      </c>
      <c r="F97" s="535" t="s">
        <v>203</v>
      </c>
      <c r="H97" s="536">
        <v>10</v>
      </c>
      <c r="I97" s="430"/>
      <c r="L97" s="533"/>
      <c r="M97" s="537"/>
      <c r="N97" s="538"/>
      <c r="O97" s="538"/>
      <c r="P97" s="538"/>
      <c r="Q97" s="538"/>
      <c r="R97" s="538"/>
      <c r="S97" s="538"/>
      <c r="T97" s="539"/>
      <c r="AT97" s="534" t="s">
        <v>145</v>
      </c>
      <c r="AU97" s="534" t="s">
        <v>80</v>
      </c>
      <c r="AV97" s="532" t="s">
        <v>80</v>
      </c>
      <c r="AW97" s="532" t="s">
        <v>33</v>
      </c>
      <c r="AX97" s="532" t="s">
        <v>20</v>
      </c>
      <c r="AY97" s="534" t="s">
        <v>134</v>
      </c>
    </row>
    <row r="98" spans="1:65" s="445" customFormat="1" ht="16.5" customHeight="1" x14ac:dyDescent="0.2">
      <c r="A98" s="442"/>
      <c r="B98" s="443"/>
      <c r="C98" s="514" t="s">
        <v>153</v>
      </c>
      <c r="D98" s="514" t="s">
        <v>136</v>
      </c>
      <c r="E98" s="515" t="s">
        <v>821</v>
      </c>
      <c r="F98" s="516" t="s">
        <v>822</v>
      </c>
      <c r="G98" s="517" t="s">
        <v>156</v>
      </c>
      <c r="H98" s="518">
        <v>12</v>
      </c>
      <c r="I98" s="401"/>
      <c r="J98" s="519">
        <f>ROUND(I98*H98,2)</f>
        <v>0</v>
      </c>
      <c r="K98" s="516" t="s">
        <v>140</v>
      </c>
      <c r="L98" s="443"/>
      <c r="M98" s="520" t="s">
        <v>3</v>
      </c>
      <c r="N98" s="521" t="s">
        <v>42</v>
      </c>
      <c r="O98" s="522">
        <v>1.548</v>
      </c>
      <c r="P98" s="522">
        <f>O98*H98</f>
        <v>18.576000000000001</v>
      </c>
      <c r="Q98" s="522">
        <v>0</v>
      </c>
      <c r="R98" s="522">
        <f>Q98*H98</f>
        <v>0</v>
      </c>
      <c r="S98" s="522">
        <v>0</v>
      </c>
      <c r="T98" s="523">
        <f>S98*H98</f>
        <v>0</v>
      </c>
      <c r="U98" s="442"/>
      <c r="V98" s="442"/>
      <c r="W98" s="442"/>
      <c r="X98" s="442"/>
      <c r="Y98" s="442"/>
      <c r="Z98" s="442"/>
      <c r="AA98" s="442"/>
      <c r="AB98" s="442"/>
      <c r="AC98" s="442"/>
      <c r="AD98" s="442"/>
      <c r="AE98" s="442"/>
      <c r="AR98" s="524" t="s">
        <v>141</v>
      </c>
      <c r="AT98" s="524" t="s">
        <v>136</v>
      </c>
      <c r="AU98" s="524" t="s">
        <v>80</v>
      </c>
      <c r="AY98" s="435" t="s">
        <v>134</v>
      </c>
      <c r="BE98" s="525">
        <f>IF(N98="základní",J98,0)</f>
        <v>0</v>
      </c>
      <c r="BF98" s="525">
        <f>IF(N98="snížená",J98,0)</f>
        <v>0</v>
      </c>
      <c r="BG98" s="525">
        <f>IF(N98="zákl. přenesená",J98,0)</f>
        <v>0</v>
      </c>
      <c r="BH98" s="525">
        <f>IF(N98="sníž. přenesená",J98,0)</f>
        <v>0</v>
      </c>
      <c r="BI98" s="525">
        <f>IF(N98="nulová",J98,0)</f>
        <v>0</v>
      </c>
      <c r="BJ98" s="435" t="s">
        <v>20</v>
      </c>
      <c r="BK98" s="525">
        <f>ROUND(I98*H98,2)</f>
        <v>0</v>
      </c>
      <c r="BL98" s="435" t="s">
        <v>141</v>
      </c>
      <c r="BM98" s="524" t="s">
        <v>823</v>
      </c>
    </row>
    <row r="99" spans="1:65" s="445" customFormat="1" x14ac:dyDescent="0.2">
      <c r="A99" s="442"/>
      <c r="B99" s="443"/>
      <c r="C99" s="442"/>
      <c r="D99" s="526" t="s">
        <v>143</v>
      </c>
      <c r="E99" s="442"/>
      <c r="F99" s="527" t="s">
        <v>824</v>
      </c>
      <c r="G99" s="442"/>
      <c r="H99" s="442"/>
      <c r="I99" s="429"/>
      <c r="J99" s="442"/>
      <c r="K99" s="442"/>
      <c r="L99" s="443"/>
      <c r="M99" s="528"/>
      <c r="N99" s="529"/>
      <c r="O99" s="530"/>
      <c r="P99" s="530"/>
      <c r="Q99" s="530"/>
      <c r="R99" s="530"/>
      <c r="S99" s="530"/>
      <c r="T99" s="531"/>
      <c r="U99" s="442"/>
      <c r="V99" s="442"/>
      <c r="W99" s="442"/>
      <c r="X99" s="442"/>
      <c r="Y99" s="442"/>
      <c r="Z99" s="442"/>
      <c r="AA99" s="442"/>
      <c r="AB99" s="442"/>
      <c r="AC99" s="442"/>
      <c r="AD99" s="442"/>
      <c r="AE99" s="442"/>
      <c r="AT99" s="435" t="s">
        <v>143</v>
      </c>
      <c r="AU99" s="435" t="s">
        <v>80</v>
      </c>
    </row>
    <row r="100" spans="1:65" s="532" customFormat="1" x14ac:dyDescent="0.2">
      <c r="B100" s="533"/>
      <c r="D100" s="526" t="s">
        <v>145</v>
      </c>
      <c r="E100" s="534" t="s">
        <v>3</v>
      </c>
      <c r="F100" s="535" t="s">
        <v>825</v>
      </c>
      <c r="H100" s="536">
        <v>12</v>
      </c>
      <c r="I100" s="430"/>
      <c r="L100" s="533"/>
      <c r="M100" s="537"/>
      <c r="N100" s="538"/>
      <c r="O100" s="538"/>
      <c r="P100" s="538"/>
      <c r="Q100" s="538"/>
      <c r="R100" s="538"/>
      <c r="S100" s="538"/>
      <c r="T100" s="539"/>
      <c r="AT100" s="534" t="s">
        <v>145</v>
      </c>
      <c r="AU100" s="534" t="s">
        <v>80</v>
      </c>
      <c r="AV100" s="532" t="s">
        <v>80</v>
      </c>
      <c r="AW100" s="532" t="s">
        <v>33</v>
      </c>
      <c r="AX100" s="532" t="s">
        <v>20</v>
      </c>
      <c r="AY100" s="534" t="s">
        <v>134</v>
      </c>
    </row>
    <row r="101" spans="1:65" s="445" customFormat="1" ht="16.5" customHeight="1" x14ac:dyDescent="0.2">
      <c r="A101" s="442"/>
      <c r="B101" s="443"/>
      <c r="C101" s="514" t="s">
        <v>141</v>
      </c>
      <c r="D101" s="514" t="s">
        <v>136</v>
      </c>
      <c r="E101" s="515" t="s">
        <v>826</v>
      </c>
      <c r="F101" s="516" t="s">
        <v>827</v>
      </c>
      <c r="G101" s="517" t="s">
        <v>156</v>
      </c>
      <c r="H101" s="518">
        <v>17.419</v>
      </c>
      <c r="I101" s="401"/>
      <c r="J101" s="519">
        <f>ROUND(I101*H101,2)</f>
        <v>0</v>
      </c>
      <c r="K101" s="516" t="s">
        <v>140</v>
      </c>
      <c r="L101" s="443"/>
      <c r="M101" s="520" t="s">
        <v>3</v>
      </c>
      <c r="N101" s="521" t="s">
        <v>42</v>
      </c>
      <c r="O101" s="522">
        <v>0.96799999999999997</v>
      </c>
      <c r="P101" s="522">
        <f>O101*H101</f>
        <v>16.861592000000002</v>
      </c>
      <c r="Q101" s="522">
        <v>0</v>
      </c>
      <c r="R101" s="522">
        <f>Q101*H101</f>
        <v>0</v>
      </c>
      <c r="S101" s="522">
        <v>0</v>
      </c>
      <c r="T101" s="523">
        <f>S101*H101</f>
        <v>0</v>
      </c>
      <c r="U101" s="442"/>
      <c r="V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R101" s="524" t="s">
        <v>141</v>
      </c>
      <c r="AT101" s="524" t="s">
        <v>136</v>
      </c>
      <c r="AU101" s="524" t="s">
        <v>80</v>
      </c>
      <c r="AY101" s="435" t="s">
        <v>134</v>
      </c>
      <c r="BE101" s="525">
        <f>IF(N101="základní",J101,0)</f>
        <v>0</v>
      </c>
      <c r="BF101" s="525">
        <f>IF(N101="snížená",J101,0)</f>
        <v>0</v>
      </c>
      <c r="BG101" s="525">
        <f>IF(N101="zákl. přenesená",J101,0)</f>
        <v>0</v>
      </c>
      <c r="BH101" s="525">
        <f>IF(N101="sníž. přenesená",J101,0)</f>
        <v>0</v>
      </c>
      <c r="BI101" s="525">
        <f>IF(N101="nulová",J101,0)</f>
        <v>0</v>
      </c>
      <c r="BJ101" s="435" t="s">
        <v>20</v>
      </c>
      <c r="BK101" s="525">
        <f>ROUND(I101*H101,2)</f>
        <v>0</v>
      </c>
      <c r="BL101" s="435" t="s">
        <v>141</v>
      </c>
      <c r="BM101" s="524" t="s">
        <v>157</v>
      </c>
    </row>
    <row r="102" spans="1:65" s="445" customFormat="1" ht="19.5" x14ac:dyDescent="0.2">
      <c r="A102" s="442"/>
      <c r="B102" s="443"/>
      <c r="C102" s="442"/>
      <c r="D102" s="526" t="s">
        <v>143</v>
      </c>
      <c r="E102" s="442"/>
      <c r="F102" s="527" t="s">
        <v>828</v>
      </c>
      <c r="G102" s="442"/>
      <c r="H102" s="442"/>
      <c r="I102" s="429"/>
      <c r="J102" s="442"/>
      <c r="K102" s="442"/>
      <c r="L102" s="443"/>
      <c r="M102" s="528"/>
      <c r="N102" s="529"/>
      <c r="O102" s="530"/>
      <c r="P102" s="530"/>
      <c r="Q102" s="530"/>
      <c r="R102" s="530"/>
      <c r="S102" s="530"/>
      <c r="T102" s="531"/>
      <c r="U102" s="442"/>
      <c r="V102" s="442"/>
      <c r="W102" s="442"/>
      <c r="X102" s="442"/>
      <c r="Y102" s="442"/>
      <c r="Z102" s="442"/>
      <c r="AA102" s="442"/>
      <c r="AB102" s="442"/>
      <c r="AC102" s="442"/>
      <c r="AD102" s="442"/>
      <c r="AE102" s="442"/>
      <c r="AT102" s="435" t="s">
        <v>143</v>
      </c>
      <c r="AU102" s="435" t="s">
        <v>80</v>
      </c>
    </row>
    <row r="103" spans="1:65" s="540" customFormat="1" x14ac:dyDescent="0.2">
      <c r="B103" s="541"/>
      <c r="D103" s="526" t="s">
        <v>145</v>
      </c>
      <c r="E103" s="542" t="s">
        <v>3</v>
      </c>
      <c r="F103" s="543" t="s">
        <v>159</v>
      </c>
      <c r="H103" s="542" t="s">
        <v>3</v>
      </c>
      <c r="I103" s="431"/>
      <c r="L103" s="541"/>
      <c r="M103" s="544"/>
      <c r="N103" s="545"/>
      <c r="O103" s="545"/>
      <c r="P103" s="545"/>
      <c r="Q103" s="545"/>
      <c r="R103" s="545"/>
      <c r="S103" s="545"/>
      <c r="T103" s="546"/>
      <c r="AT103" s="542" t="s">
        <v>145</v>
      </c>
      <c r="AU103" s="542" t="s">
        <v>80</v>
      </c>
      <c r="AV103" s="540" t="s">
        <v>20</v>
      </c>
      <c r="AW103" s="540" t="s">
        <v>33</v>
      </c>
      <c r="AX103" s="540" t="s">
        <v>71</v>
      </c>
      <c r="AY103" s="542" t="s">
        <v>134</v>
      </c>
    </row>
    <row r="104" spans="1:65" s="532" customFormat="1" x14ac:dyDescent="0.2">
      <c r="B104" s="533"/>
      <c r="D104" s="526" t="s">
        <v>145</v>
      </c>
      <c r="E104" s="534" t="s">
        <v>3</v>
      </c>
      <c r="F104" s="535" t="s">
        <v>829</v>
      </c>
      <c r="H104" s="536">
        <v>33.6</v>
      </c>
      <c r="I104" s="430"/>
      <c r="L104" s="533"/>
      <c r="M104" s="537"/>
      <c r="N104" s="538"/>
      <c r="O104" s="538"/>
      <c r="P104" s="538"/>
      <c r="Q104" s="538"/>
      <c r="R104" s="538"/>
      <c r="S104" s="538"/>
      <c r="T104" s="539"/>
      <c r="AT104" s="534" t="s">
        <v>145</v>
      </c>
      <c r="AU104" s="534" t="s">
        <v>80</v>
      </c>
      <c r="AV104" s="532" t="s">
        <v>80</v>
      </c>
      <c r="AW104" s="532" t="s">
        <v>33</v>
      </c>
      <c r="AX104" s="532" t="s">
        <v>71</v>
      </c>
      <c r="AY104" s="534" t="s">
        <v>134</v>
      </c>
    </row>
    <row r="105" spans="1:65" s="532" customFormat="1" x14ac:dyDescent="0.2">
      <c r="B105" s="533"/>
      <c r="D105" s="526" t="s">
        <v>145</v>
      </c>
      <c r="E105" s="534" t="s">
        <v>3</v>
      </c>
      <c r="F105" s="535" t="s">
        <v>830</v>
      </c>
      <c r="H105" s="536">
        <v>1.2390000000000001</v>
      </c>
      <c r="I105" s="430"/>
      <c r="L105" s="533"/>
      <c r="M105" s="537"/>
      <c r="N105" s="538"/>
      <c r="O105" s="538"/>
      <c r="P105" s="538"/>
      <c r="Q105" s="538"/>
      <c r="R105" s="538"/>
      <c r="S105" s="538"/>
      <c r="T105" s="539"/>
      <c r="AT105" s="534" t="s">
        <v>145</v>
      </c>
      <c r="AU105" s="534" t="s">
        <v>80</v>
      </c>
      <c r="AV105" s="532" t="s">
        <v>80</v>
      </c>
      <c r="AW105" s="532" t="s">
        <v>33</v>
      </c>
      <c r="AX105" s="532" t="s">
        <v>71</v>
      </c>
      <c r="AY105" s="534" t="s">
        <v>134</v>
      </c>
    </row>
    <row r="106" spans="1:65" s="547" customFormat="1" x14ac:dyDescent="0.2">
      <c r="B106" s="548"/>
      <c r="D106" s="526" t="s">
        <v>145</v>
      </c>
      <c r="E106" s="549" t="s">
        <v>3</v>
      </c>
      <c r="F106" s="550" t="s">
        <v>161</v>
      </c>
      <c r="H106" s="551">
        <v>34.838999999999999</v>
      </c>
      <c r="I106" s="432"/>
      <c r="L106" s="548"/>
      <c r="M106" s="552"/>
      <c r="N106" s="553"/>
      <c r="O106" s="553"/>
      <c r="P106" s="553"/>
      <c r="Q106" s="553"/>
      <c r="R106" s="553"/>
      <c r="S106" s="553"/>
      <c r="T106" s="554"/>
      <c r="AT106" s="549" t="s">
        <v>145</v>
      </c>
      <c r="AU106" s="549" t="s">
        <v>80</v>
      </c>
      <c r="AV106" s="547" t="s">
        <v>153</v>
      </c>
      <c r="AW106" s="547" t="s">
        <v>33</v>
      </c>
      <c r="AX106" s="547" t="s">
        <v>71</v>
      </c>
      <c r="AY106" s="549" t="s">
        <v>134</v>
      </c>
    </row>
    <row r="107" spans="1:65" s="532" customFormat="1" x14ac:dyDescent="0.2">
      <c r="B107" s="533"/>
      <c r="D107" s="526" t="s">
        <v>145</v>
      </c>
      <c r="E107" s="534" t="s">
        <v>3</v>
      </c>
      <c r="F107" s="535" t="s">
        <v>831</v>
      </c>
      <c r="H107" s="536">
        <v>-17.420000000000002</v>
      </c>
      <c r="I107" s="430"/>
      <c r="L107" s="533"/>
      <c r="M107" s="537"/>
      <c r="N107" s="538"/>
      <c r="O107" s="538"/>
      <c r="P107" s="538"/>
      <c r="Q107" s="538"/>
      <c r="R107" s="538"/>
      <c r="S107" s="538"/>
      <c r="T107" s="539"/>
      <c r="AT107" s="534" t="s">
        <v>145</v>
      </c>
      <c r="AU107" s="534" t="s">
        <v>80</v>
      </c>
      <c r="AV107" s="532" t="s">
        <v>80</v>
      </c>
      <c r="AW107" s="532" t="s">
        <v>33</v>
      </c>
      <c r="AX107" s="532" t="s">
        <v>71</v>
      </c>
      <c r="AY107" s="534" t="s">
        <v>134</v>
      </c>
    </row>
    <row r="108" spans="1:65" s="555" customFormat="1" x14ac:dyDescent="0.2">
      <c r="B108" s="556"/>
      <c r="D108" s="526" t="s">
        <v>145</v>
      </c>
      <c r="E108" s="557" t="s">
        <v>3</v>
      </c>
      <c r="F108" s="558" t="s">
        <v>163</v>
      </c>
      <c r="H108" s="559">
        <v>17.419</v>
      </c>
      <c r="I108" s="433"/>
      <c r="L108" s="556"/>
      <c r="M108" s="560"/>
      <c r="N108" s="561"/>
      <c r="O108" s="561"/>
      <c r="P108" s="561"/>
      <c r="Q108" s="561"/>
      <c r="R108" s="561"/>
      <c r="S108" s="561"/>
      <c r="T108" s="562"/>
      <c r="AT108" s="557" t="s">
        <v>145</v>
      </c>
      <c r="AU108" s="557" t="s">
        <v>80</v>
      </c>
      <c r="AV108" s="555" t="s">
        <v>141</v>
      </c>
      <c r="AW108" s="555" t="s">
        <v>33</v>
      </c>
      <c r="AX108" s="555" t="s">
        <v>20</v>
      </c>
      <c r="AY108" s="557" t="s">
        <v>134</v>
      </c>
    </row>
    <row r="109" spans="1:65" s="445" customFormat="1" ht="16.5" customHeight="1" x14ac:dyDescent="0.2">
      <c r="A109" s="442"/>
      <c r="B109" s="443"/>
      <c r="C109" s="514" t="s">
        <v>170</v>
      </c>
      <c r="D109" s="514" t="s">
        <v>136</v>
      </c>
      <c r="E109" s="515" t="s">
        <v>832</v>
      </c>
      <c r="F109" s="516" t="s">
        <v>833</v>
      </c>
      <c r="G109" s="517" t="s">
        <v>156</v>
      </c>
      <c r="H109" s="518">
        <v>17.420000000000002</v>
      </c>
      <c r="I109" s="401"/>
      <c r="J109" s="519">
        <f>ROUND(I109*H109,2)</f>
        <v>0</v>
      </c>
      <c r="K109" s="516" t="s">
        <v>140</v>
      </c>
      <c r="L109" s="443"/>
      <c r="M109" s="520" t="s">
        <v>3</v>
      </c>
      <c r="N109" s="521" t="s">
        <v>42</v>
      </c>
      <c r="O109" s="522">
        <v>1.294</v>
      </c>
      <c r="P109" s="522">
        <f>O109*H109</f>
        <v>22.541480000000004</v>
      </c>
      <c r="Q109" s="522">
        <v>0</v>
      </c>
      <c r="R109" s="522">
        <f>Q109*H109</f>
        <v>0</v>
      </c>
      <c r="S109" s="522">
        <v>0</v>
      </c>
      <c r="T109" s="523">
        <f>S109*H109</f>
        <v>0</v>
      </c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R109" s="524" t="s">
        <v>141</v>
      </c>
      <c r="AT109" s="524" t="s">
        <v>136</v>
      </c>
      <c r="AU109" s="524" t="s">
        <v>80</v>
      </c>
      <c r="AY109" s="435" t="s">
        <v>134</v>
      </c>
      <c r="BE109" s="525">
        <f>IF(N109="základní",J109,0)</f>
        <v>0</v>
      </c>
      <c r="BF109" s="525">
        <f>IF(N109="snížená",J109,0)</f>
        <v>0</v>
      </c>
      <c r="BG109" s="525">
        <f>IF(N109="zákl. přenesená",J109,0)</f>
        <v>0</v>
      </c>
      <c r="BH109" s="525">
        <f>IF(N109="sníž. přenesená",J109,0)</f>
        <v>0</v>
      </c>
      <c r="BI109" s="525">
        <f>IF(N109="nulová",J109,0)</f>
        <v>0</v>
      </c>
      <c r="BJ109" s="435" t="s">
        <v>20</v>
      </c>
      <c r="BK109" s="525">
        <f>ROUND(I109*H109,2)</f>
        <v>0</v>
      </c>
      <c r="BL109" s="435" t="s">
        <v>141</v>
      </c>
      <c r="BM109" s="524" t="s">
        <v>834</v>
      </c>
    </row>
    <row r="110" spans="1:65" s="445" customFormat="1" ht="19.5" x14ac:dyDescent="0.2">
      <c r="A110" s="442"/>
      <c r="B110" s="443"/>
      <c r="C110" s="442"/>
      <c r="D110" s="526" t="s">
        <v>143</v>
      </c>
      <c r="E110" s="442"/>
      <c r="F110" s="527" t="s">
        <v>835</v>
      </c>
      <c r="G110" s="442"/>
      <c r="H110" s="442"/>
      <c r="I110" s="429"/>
      <c r="J110" s="442"/>
      <c r="K110" s="442"/>
      <c r="L110" s="443"/>
      <c r="M110" s="528"/>
      <c r="N110" s="529"/>
      <c r="O110" s="530"/>
      <c r="P110" s="530"/>
      <c r="Q110" s="530"/>
      <c r="R110" s="530"/>
      <c r="S110" s="530"/>
      <c r="T110" s="531"/>
      <c r="U110" s="442"/>
      <c r="V110" s="442"/>
      <c r="W110" s="442"/>
      <c r="X110" s="442"/>
      <c r="Y110" s="442"/>
      <c r="Z110" s="442"/>
      <c r="AA110" s="442"/>
      <c r="AB110" s="442"/>
      <c r="AC110" s="442"/>
      <c r="AD110" s="442"/>
      <c r="AE110" s="442"/>
      <c r="AT110" s="435" t="s">
        <v>143</v>
      </c>
      <c r="AU110" s="435" t="s">
        <v>80</v>
      </c>
    </row>
    <row r="111" spans="1:65" s="540" customFormat="1" x14ac:dyDescent="0.2">
      <c r="B111" s="541"/>
      <c r="D111" s="526" t="s">
        <v>145</v>
      </c>
      <c r="E111" s="542" t="s">
        <v>3</v>
      </c>
      <c r="F111" s="543" t="s">
        <v>168</v>
      </c>
      <c r="H111" s="542" t="s">
        <v>3</v>
      </c>
      <c r="I111" s="431"/>
      <c r="L111" s="541"/>
      <c r="M111" s="544"/>
      <c r="N111" s="545"/>
      <c r="O111" s="545"/>
      <c r="P111" s="545"/>
      <c r="Q111" s="545"/>
      <c r="R111" s="545"/>
      <c r="S111" s="545"/>
      <c r="T111" s="546"/>
      <c r="AT111" s="542" t="s">
        <v>145</v>
      </c>
      <c r="AU111" s="542" t="s">
        <v>80</v>
      </c>
      <c r="AV111" s="540" t="s">
        <v>20</v>
      </c>
      <c r="AW111" s="540" t="s">
        <v>33</v>
      </c>
      <c r="AX111" s="540" t="s">
        <v>71</v>
      </c>
      <c r="AY111" s="542" t="s">
        <v>134</v>
      </c>
    </row>
    <row r="112" spans="1:65" s="532" customFormat="1" x14ac:dyDescent="0.2">
      <c r="B112" s="533"/>
      <c r="D112" s="526" t="s">
        <v>145</v>
      </c>
      <c r="E112" s="534" t="s">
        <v>3</v>
      </c>
      <c r="F112" s="535" t="s">
        <v>836</v>
      </c>
      <c r="H112" s="536">
        <v>17.420000000000002</v>
      </c>
      <c r="I112" s="430"/>
      <c r="L112" s="533"/>
      <c r="M112" s="537"/>
      <c r="N112" s="538"/>
      <c r="O112" s="538"/>
      <c r="P112" s="538"/>
      <c r="Q112" s="538"/>
      <c r="R112" s="538"/>
      <c r="S112" s="538"/>
      <c r="T112" s="539"/>
      <c r="AT112" s="534" t="s">
        <v>145</v>
      </c>
      <c r="AU112" s="534" t="s">
        <v>80</v>
      </c>
      <c r="AV112" s="532" t="s">
        <v>80</v>
      </c>
      <c r="AW112" s="532" t="s">
        <v>33</v>
      </c>
      <c r="AX112" s="532" t="s">
        <v>20</v>
      </c>
      <c r="AY112" s="534" t="s">
        <v>134</v>
      </c>
    </row>
    <row r="113" spans="1:65" s="445" customFormat="1" ht="16.5" customHeight="1" x14ac:dyDescent="0.2">
      <c r="A113" s="442"/>
      <c r="B113" s="443"/>
      <c r="C113" s="514" t="s">
        <v>178</v>
      </c>
      <c r="D113" s="514" t="s">
        <v>136</v>
      </c>
      <c r="E113" s="515" t="s">
        <v>837</v>
      </c>
      <c r="F113" s="516" t="s">
        <v>838</v>
      </c>
      <c r="G113" s="517" t="s">
        <v>219</v>
      </c>
      <c r="H113" s="518">
        <v>33.6</v>
      </c>
      <c r="I113" s="401"/>
      <c r="J113" s="519">
        <f>ROUND(I113*H113,2)</f>
        <v>0</v>
      </c>
      <c r="K113" s="516" t="s">
        <v>140</v>
      </c>
      <c r="L113" s="443"/>
      <c r="M113" s="520" t="s">
        <v>3</v>
      </c>
      <c r="N113" s="521" t="s">
        <v>42</v>
      </c>
      <c r="O113" s="522">
        <v>0.156</v>
      </c>
      <c r="P113" s="522">
        <f>O113*H113</f>
        <v>5.2416</v>
      </c>
      <c r="Q113" s="522">
        <v>6.9999999999999999E-4</v>
      </c>
      <c r="R113" s="522">
        <f>Q113*H113</f>
        <v>2.3519999999999999E-2</v>
      </c>
      <c r="S113" s="522">
        <v>0</v>
      </c>
      <c r="T113" s="523">
        <f>S113*H113</f>
        <v>0</v>
      </c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R113" s="524" t="s">
        <v>141</v>
      </c>
      <c r="AT113" s="524" t="s">
        <v>136</v>
      </c>
      <c r="AU113" s="524" t="s">
        <v>80</v>
      </c>
      <c r="AY113" s="435" t="s">
        <v>134</v>
      </c>
      <c r="BE113" s="525">
        <f>IF(N113="základní",J113,0)</f>
        <v>0</v>
      </c>
      <c r="BF113" s="525">
        <f>IF(N113="snížená",J113,0)</f>
        <v>0</v>
      </c>
      <c r="BG113" s="525">
        <f>IF(N113="zákl. přenesená",J113,0)</f>
        <v>0</v>
      </c>
      <c r="BH113" s="525">
        <f>IF(N113="sníž. přenesená",J113,0)</f>
        <v>0</v>
      </c>
      <c r="BI113" s="525">
        <f>IF(N113="nulová",J113,0)</f>
        <v>0</v>
      </c>
      <c r="BJ113" s="435" t="s">
        <v>20</v>
      </c>
      <c r="BK113" s="525">
        <f>ROUND(I113*H113,2)</f>
        <v>0</v>
      </c>
      <c r="BL113" s="435" t="s">
        <v>141</v>
      </c>
      <c r="BM113" s="524" t="s">
        <v>839</v>
      </c>
    </row>
    <row r="114" spans="1:65" s="445" customFormat="1" x14ac:dyDescent="0.2">
      <c r="A114" s="442"/>
      <c r="B114" s="443"/>
      <c r="C114" s="442"/>
      <c r="D114" s="526" t="s">
        <v>143</v>
      </c>
      <c r="E114" s="442"/>
      <c r="F114" s="527" t="s">
        <v>840</v>
      </c>
      <c r="G114" s="442"/>
      <c r="H114" s="442"/>
      <c r="I114" s="429"/>
      <c r="J114" s="442"/>
      <c r="K114" s="442"/>
      <c r="L114" s="443"/>
      <c r="M114" s="528"/>
      <c r="N114" s="529"/>
      <c r="O114" s="530"/>
      <c r="P114" s="530"/>
      <c r="Q114" s="530"/>
      <c r="R114" s="530"/>
      <c r="S114" s="530"/>
      <c r="T114" s="531"/>
      <c r="U114" s="442"/>
      <c r="V114" s="442"/>
      <c r="W114" s="442"/>
      <c r="X114" s="442"/>
      <c r="Y114" s="442"/>
      <c r="Z114" s="442"/>
      <c r="AA114" s="442"/>
      <c r="AB114" s="442"/>
      <c r="AC114" s="442"/>
      <c r="AD114" s="442"/>
      <c r="AE114" s="442"/>
      <c r="AT114" s="435" t="s">
        <v>143</v>
      </c>
      <c r="AU114" s="435" t="s">
        <v>80</v>
      </c>
    </row>
    <row r="115" spans="1:65" s="532" customFormat="1" x14ac:dyDescent="0.2">
      <c r="B115" s="533"/>
      <c r="D115" s="526" t="s">
        <v>145</v>
      </c>
      <c r="E115" s="534" t="s">
        <v>3</v>
      </c>
      <c r="F115" s="535" t="s">
        <v>841</v>
      </c>
      <c r="H115" s="536">
        <v>33.6</v>
      </c>
      <c r="I115" s="430"/>
      <c r="L115" s="533"/>
      <c r="M115" s="537"/>
      <c r="N115" s="538"/>
      <c r="O115" s="538"/>
      <c r="P115" s="538"/>
      <c r="Q115" s="538"/>
      <c r="R115" s="538"/>
      <c r="S115" s="538"/>
      <c r="T115" s="539"/>
      <c r="AT115" s="534" t="s">
        <v>145</v>
      </c>
      <c r="AU115" s="534" t="s">
        <v>80</v>
      </c>
      <c r="AV115" s="532" t="s">
        <v>80</v>
      </c>
      <c r="AW115" s="532" t="s">
        <v>33</v>
      </c>
      <c r="AX115" s="532" t="s">
        <v>20</v>
      </c>
      <c r="AY115" s="534" t="s">
        <v>134</v>
      </c>
    </row>
    <row r="116" spans="1:65" s="445" customFormat="1" ht="16.5" customHeight="1" x14ac:dyDescent="0.2">
      <c r="A116" s="442"/>
      <c r="B116" s="443"/>
      <c r="C116" s="514" t="s">
        <v>184</v>
      </c>
      <c r="D116" s="514" t="s">
        <v>136</v>
      </c>
      <c r="E116" s="515" t="s">
        <v>842</v>
      </c>
      <c r="F116" s="516" t="s">
        <v>843</v>
      </c>
      <c r="G116" s="517" t="s">
        <v>219</v>
      </c>
      <c r="H116" s="518">
        <v>33.6</v>
      </c>
      <c r="I116" s="401"/>
      <c r="J116" s="519">
        <f>ROUND(I116*H116,2)</f>
        <v>0</v>
      </c>
      <c r="K116" s="516" t="s">
        <v>140</v>
      </c>
      <c r="L116" s="443"/>
      <c r="M116" s="520" t="s">
        <v>3</v>
      </c>
      <c r="N116" s="521" t="s">
        <v>42</v>
      </c>
      <c r="O116" s="522">
        <v>9.5000000000000001E-2</v>
      </c>
      <c r="P116" s="522">
        <f>O116*H116</f>
        <v>3.1920000000000002</v>
      </c>
      <c r="Q116" s="522">
        <v>0</v>
      </c>
      <c r="R116" s="522">
        <f>Q116*H116</f>
        <v>0</v>
      </c>
      <c r="S116" s="522">
        <v>0</v>
      </c>
      <c r="T116" s="523">
        <f>S116*H116</f>
        <v>0</v>
      </c>
      <c r="U116" s="442"/>
      <c r="V116" s="442"/>
      <c r="W116" s="442"/>
      <c r="X116" s="442"/>
      <c r="Y116" s="442"/>
      <c r="Z116" s="442"/>
      <c r="AA116" s="442"/>
      <c r="AB116" s="442"/>
      <c r="AC116" s="442"/>
      <c r="AD116" s="442"/>
      <c r="AE116" s="442"/>
      <c r="AR116" s="524" t="s">
        <v>141</v>
      </c>
      <c r="AT116" s="524" t="s">
        <v>136</v>
      </c>
      <c r="AU116" s="524" t="s">
        <v>80</v>
      </c>
      <c r="AY116" s="435" t="s">
        <v>134</v>
      </c>
      <c r="BE116" s="525">
        <f>IF(N116="základní",J116,0)</f>
        <v>0</v>
      </c>
      <c r="BF116" s="525">
        <f>IF(N116="snížená",J116,0)</f>
        <v>0</v>
      </c>
      <c r="BG116" s="525">
        <f>IF(N116="zákl. přenesená",J116,0)</f>
        <v>0</v>
      </c>
      <c r="BH116" s="525">
        <f>IF(N116="sníž. přenesená",J116,0)</f>
        <v>0</v>
      </c>
      <c r="BI116" s="525">
        <f>IF(N116="nulová",J116,0)</f>
        <v>0</v>
      </c>
      <c r="BJ116" s="435" t="s">
        <v>20</v>
      </c>
      <c r="BK116" s="525">
        <f>ROUND(I116*H116,2)</f>
        <v>0</v>
      </c>
      <c r="BL116" s="435" t="s">
        <v>141</v>
      </c>
      <c r="BM116" s="524" t="s">
        <v>844</v>
      </c>
    </row>
    <row r="117" spans="1:65" s="445" customFormat="1" ht="19.5" x14ac:dyDescent="0.2">
      <c r="A117" s="442"/>
      <c r="B117" s="443"/>
      <c r="C117" s="442"/>
      <c r="D117" s="526" t="s">
        <v>143</v>
      </c>
      <c r="E117" s="442"/>
      <c r="F117" s="527" t="s">
        <v>845</v>
      </c>
      <c r="G117" s="442"/>
      <c r="H117" s="442"/>
      <c r="I117" s="429"/>
      <c r="J117" s="442"/>
      <c r="K117" s="442"/>
      <c r="L117" s="443"/>
      <c r="M117" s="528"/>
      <c r="N117" s="529"/>
      <c r="O117" s="530"/>
      <c r="P117" s="530"/>
      <c r="Q117" s="530"/>
      <c r="R117" s="530"/>
      <c r="S117" s="530"/>
      <c r="T117" s="531"/>
      <c r="U117" s="442"/>
      <c r="V117" s="442"/>
      <c r="W117" s="442"/>
      <c r="X117" s="442"/>
      <c r="Y117" s="442"/>
      <c r="Z117" s="442"/>
      <c r="AA117" s="442"/>
      <c r="AB117" s="442"/>
      <c r="AC117" s="442"/>
      <c r="AD117" s="442"/>
      <c r="AE117" s="442"/>
      <c r="AT117" s="435" t="s">
        <v>143</v>
      </c>
      <c r="AU117" s="435" t="s">
        <v>80</v>
      </c>
    </row>
    <row r="118" spans="1:65" s="445" customFormat="1" ht="16.5" customHeight="1" x14ac:dyDescent="0.2">
      <c r="A118" s="442"/>
      <c r="B118" s="443"/>
      <c r="C118" s="514" t="s">
        <v>190</v>
      </c>
      <c r="D118" s="514" t="s">
        <v>136</v>
      </c>
      <c r="E118" s="515" t="s">
        <v>846</v>
      </c>
      <c r="F118" s="516" t="s">
        <v>847</v>
      </c>
      <c r="G118" s="517" t="s">
        <v>156</v>
      </c>
      <c r="H118" s="518">
        <v>33.6</v>
      </c>
      <c r="I118" s="401"/>
      <c r="J118" s="519">
        <f>ROUND(I118*H118,2)</f>
        <v>0</v>
      </c>
      <c r="K118" s="516" t="s">
        <v>140</v>
      </c>
      <c r="L118" s="443"/>
      <c r="M118" s="520" t="s">
        <v>3</v>
      </c>
      <c r="N118" s="521" t="s">
        <v>42</v>
      </c>
      <c r="O118" s="522">
        <v>0.126</v>
      </c>
      <c r="P118" s="522">
        <f>O118*H118</f>
        <v>4.2336</v>
      </c>
      <c r="Q118" s="522">
        <v>4.6000000000000001E-4</v>
      </c>
      <c r="R118" s="522">
        <f>Q118*H118</f>
        <v>1.5456000000000001E-2</v>
      </c>
      <c r="S118" s="522">
        <v>0</v>
      </c>
      <c r="T118" s="523">
        <f>S118*H118</f>
        <v>0</v>
      </c>
      <c r="U118" s="442"/>
      <c r="V118" s="442"/>
      <c r="W118" s="442"/>
      <c r="X118" s="442"/>
      <c r="Y118" s="442"/>
      <c r="Z118" s="442"/>
      <c r="AA118" s="442"/>
      <c r="AB118" s="442"/>
      <c r="AC118" s="442"/>
      <c r="AD118" s="442"/>
      <c r="AE118" s="442"/>
      <c r="AR118" s="524" t="s">
        <v>141</v>
      </c>
      <c r="AT118" s="524" t="s">
        <v>136</v>
      </c>
      <c r="AU118" s="524" t="s">
        <v>80</v>
      </c>
      <c r="AY118" s="435" t="s">
        <v>134</v>
      </c>
      <c r="BE118" s="525">
        <f>IF(N118="základní",J118,0)</f>
        <v>0</v>
      </c>
      <c r="BF118" s="525">
        <f>IF(N118="snížená",J118,0)</f>
        <v>0</v>
      </c>
      <c r="BG118" s="525">
        <f>IF(N118="zákl. přenesená",J118,0)</f>
        <v>0</v>
      </c>
      <c r="BH118" s="525">
        <f>IF(N118="sníž. přenesená",J118,0)</f>
        <v>0</v>
      </c>
      <c r="BI118" s="525">
        <f>IF(N118="nulová",J118,0)</f>
        <v>0</v>
      </c>
      <c r="BJ118" s="435" t="s">
        <v>20</v>
      </c>
      <c r="BK118" s="525">
        <f>ROUND(I118*H118,2)</f>
        <v>0</v>
      </c>
      <c r="BL118" s="435" t="s">
        <v>141</v>
      </c>
      <c r="BM118" s="524" t="s">
        <v>848</v>
      </c>
    </row>
    <row r="119" spans="1:65" s="445" customFormat="1" x14ac:dyDescent="0.2">
      <c r="A119" s="442"/>
      <c r="B119" s="443"/>
      <c r="C119" s="442"/>
      <c r="D119" s="526" t="s">
        <v>143</v>
      </c>
      <c r="E119" s="442"/>
      <c r="F119" s="527" t="s">
        <v>849</v>
      </c>
      <c r="G119" s="442"/>
      <c r="H119" s="442"/>
      <c r="I119" s="429"/>
      <c r="J119" s="442"/>
      <c r="K119" s="442"/>
      <c r="L119" s="443"/>
      <c r="M119" s="528"/>
      <c r="N119" s="529"/>
      <c r="O119" s="530"/>
      <c r="P119" s="530"/>
      <c r="Q119" s="530"/>
      <c r="R119" s="530"/>
      <c r="S119" s="530"/>
      <c r="T119" s="531"/>
      <c r="U119" s="442"/>
      <c r="V119" s="442"/>
      <c r="W119" s="442"/>
      <c r="X119" s="442"/>
      <c r="Y119" s="442"/>
      <c r="Z119" s="442"/>
      <c r="AA119" s="442"/>
      <c r="AB119" s="442"/>
      <c r="AC119" s="442"/>
      <c r="AD119" s="442"/>
      <c r="AE119" s="442"/>
      <c r="AT119" s="435" t="s">
        <v>143</v>
      </c>
      <c r="AU119" s="435" t="s">
        <v>80</v>
      </c>
    </row>
    <row r="120" spans="1:65" s="532" customFormat="1" x14ac:dyDescent="0.2">
      <c r="B120" s="533"/>
      <c r="D120" s="526" t="s">
        <v>145</v>
      </c>
      <c r="E120" s="534" t="s">
        <v>3</v>
      </c>
      <c r="F120" s="535" t="s">
        <v>829</v>
      </c>
      <c r="H120" s="536">
        <v>33.6</v>
      </c>
      <c r="I120" s="430"/>
      <c r="L120" s="533"/>
      <c r="M120" s="537"/>
      <c r="N120" s="538"/>
      <c r="O120" s="538"/>
      <c r="P120" s="538"/>
      <c r="Q120" s="538"/>
      <c r="R120" s="538"/>
      <c r="S120" s="538"/>
      <c r="T120" s="539"/>
      <c r="AT120" s="534" t="s">
        <v>145</v>
      </c>
      <c r="AU120" s="534" t="s">
        <v>80</v>
      </c>
      <c r="AV120" s="532" t="s">
        <v>80</v>
      </c>
      <c r="AW120" s="532" t="s">
        <v>33</v>
      </c>
      <c r="AX120" s="532" t="s">
        <v>20</v>
      </c>
      <c r="AY120" s="534" t="s">
        <v>134</v>
      </c>
    </row>
    <row r="121" spans="1:65" s="445" customFormat="1" ht="16.5" customHeight="1" x14ac:dyDescent="0.2">
      <c r="A121" s="442"/>
      <c r="B121" s="443"/>
      <c r="C121" s="514" t="s">
        <v>196</v>
      </c>
      <c r="D121" s="514" t="s">
        <v>136</v>
      </c>
      <c r="E121" s="515" t="s">
        <v>850</v>
      </c>
      <c r="F121" s="516" t="s">
        <v>851</v>
      </c>
      <c r="G121" s="517" t="s">
        <v>156</v>
      </c>
      <c r="H121" s="518">
        <v>33.6</v>
      </c>
      <c r="I121" s="401"/>
      <c r="J121" s="519">
        <f>ROUND(I121*H121,2)</f>
        <v>0</v>
      </c>
      <c r="K121" s="516" t="s">
        <v>140</v>
      </c>
      <c r="L121" s="443"/>
      <c r="M121" s="520" t="s">
        <v>3</v>
      </c>
      <c r="N121" s="521" t="s">
        <v>42</v>
      </c>
      <c r="O121" s="522">
        <v>3.7999999999999999E-2</v>
      </c>
      <c r="P121" s="522">
        <f>O121*H121</f>
        <v>1.2767999999999999</v>
      </c>
      <c r="Q121" s="522">
        <v>0</v>
      </c>
      <c r="R121" s="522">
        <f>Q121*H121</f>
        <v>0</v>
      </c>
      <c r="S121" s="522">
        <v>0</v>
      </c>
      <c r="T121" s="523">
        <f>S121*H121</f>
        <v>0</v>
      </c>
      <c r="U121" s="442"/>
      <c r="V121" s="442"/>
      <c r="W121" s="442"/>
      <c r="X121" s="442"/>
      <c r="Y121" s="442"/>
      <c r="Z121" s="442"/>
      <c r="AA121" s="442"/>
      <c r="AB121" s="442"/>
      <c r="AC121" s="442"/>
      <c r="AD121" s="442"/>
      <c r="AE121" s="442"/>
      <c r="AR121" s="524" t="s">
        <v>141</v>
      </c>
      <c r="AT121" s="524" t="s">
        <v>136</v>
      </c>
      <c r="AU121" s="524" t="s">
        <v>80</v>
      </c>
      <c r="AY121" s="435" t="s">
        <v>134</v>
      </c>
      <c r="BE121" s="525">
        <f>IF(N121="základní",J121,0)</f>
        <v>0</v>
      </c>
      <c r="BF121" s="525">
        <f>IF(N121="snížená",J121,0)</f>
        <v>0</v>
      </c>
      <c r="BG121" s="525">
        <f>IF(N121="zákl. přenesená",J121,0)</f>
        <v>0</v>
      </c>
      <c r="BH121" s="525">
        <f>IF(N121="sníž. přenesená",J121,0)</f>
        <v>0</v>
      </c>
      <c r="BI121" s="525">
        <f>IF(N121="nulová",J121,0)</f>
        <v>0</v>
      </c>
      <c r="BJ121" s="435" t="s">
        <v>20</v>
      </c>
      <c r="BK121" s="525">
        <f>ROUND(I121*H121,2)</f>
        <v>0</v>
      </c>
      <c r="BL121" s="435" t="s">
        <v>141</v>
      </c>
      <c r="BM121" s="524" t="s">
        <v>852</v>
      </c>
    </row>
    <row r="122" spans="1:65" s="445" customFormat="1" x14ac:dyDescent="0.2">
      <c r="A122" s="442"/>
      <c r="B122" s="443"/>
      <c r="C122" s="442"/>
      <c r="D122" s="526" t="s">
        <v>143</v>
      </c>
      <c r="E122" s="442"/>
      <c r="F122" s="527" t="s">
        <v>853</v>
      </c>
      <c r="G122" s="442"/>
      <c r="H122" s="442"/>
      <c r="I122" s="429"/>
      <c r="J122" s="442"/>
      <c r="K122" s="442"/>
      <c r="L122" s="443"/>
      <c r="M122" s="528"/>
      <c r="N122" s="529"/>
      <c r="O122" s="530"/>
      <c r="P122" s="530"/>
      <c r="Q122" s="530"/>
      <c r="R122" s="530"/>
      <c r="S122" s="530"/>
      <c r="T122" s="531"/>
      <c r="U122" s="442"/>
      <c r="V122" s="442"/>
      <c r="W122" s="442"/>
      <c r="X122" s="442"/>
      <c r="Y122" s="442"/>
      <c r="Z122" s="442"/>
      <c r="AA122" s="442"/>
      <c r="AB122" s="442"/>
      <c r="AC122" s="442"/>
      <c r="AD122" s="442"/>
      <c r="AE122" s="442"/>
      <c r="AT122" s="435" t="s">
        <v>143</v>
      </c>
      <c r="AU122" s="435" t="s">
        <v>80</v>
      </c>
    </row>
    <row r="123" spans="1:65" s="445" customFormat="1" ht="16.5" customHeight="1" x14ac:dyDescent="0.2">
      <c r="A123" s="442"/>
      <c r="B123" s="443"/>
      <c r="C123" s="514" t="s">
        <v>203</v>
      </c>
      <c r="D123" s="514" t="s">
        <v>136</v>
      </c>
      <c r="E123" s="515" t="s">
        <v>204</v>
      </c>
      <c r="F123" s="516" t="s">
        <v>205</v>
      </c>
      <c r="G123" s="517" t="s">
        <v>156</v>
      </c>
      <c r="H123" s="518">
        <v>20.838999999999999</v>
      </c>
      <c r="I123" s="401"/>
      <c r="J123" s="519">
        <f>ROUND(I123*H123,2)</f>
        <v>0</v>
      </c>
      <c r="K123" s="516" t="s">
        <v>140</v>
      </c>
      <c r="L123" s="443"/>
      <c r="M123" s="520" t="s">
        <v>3</v>
      </c>
      <c r="N123" s="521" t="s">
        <v>42</v>
      </c>
      <c r="O123" s="522">
        <v>0.32800000000000001</v>
      </c>
      <c r="P123" s="522">
        <f>O123*H123</f>
        <v>6.8351920000000002</v>
      </c>
      <c r="Q123" s="522">
        <v>0</v>
      </c>
      <c r="R123" s="522">
        <f>Q123*H123</f>
        <v>0</v>
      </c>
      <c r="S123" s="522">
        <v>0</v>
      </c>
      <c r="T123" s="523">
        <f>S123*H123</f>
        <v>0</v>
      </c>
      <c r="U123" s="442"/>
      <c r="V123" s="442"/>
      <c r="W123" s="442"/>
      <c r="X123" s="442"/>
      <c r="Y123" s="442"/>
      <c r="Z123" s="442"/>
      <c r="AA123" s="442"/>
      <c r="AB123" s="442"/>
      <c r="AC123" s="442"/>
      <c r="AD123" s="442"/>
      <c r="AE123" s="442"/>
      <c r="AR123" s="524" t="s">
        <v>141</v>
      </c>
      <c r="AT123" s="524" t="s">
        <v>136</v>
      </c>
      <c r="AU123" s="524" t="s">
        <v>80</v>
      </c>
      <c r="AY123" s="435" t="s">
        <v>134</v>
      </c>
      <c r="BE123" s="525">
        <f>IF(N123="základní",J123,0)</f>
        <v>0</v>
      </c>
      <c r="BF123" s="525">
        <f>IF(N123="snížená",J123,0)</f>
        <v>0</v>
      </c>
      <c r="BG123" s="525">
        <f>IF(N123="zákl. přenesená",J123,0)</f>
        <v>0</v>
      </c>
      <c r="BH123" s="525">
        <f>IF(N123="sníž. přenesená",J123,0)</f>
        <v>0</v>
      </c>
      <c r="BI123" s="525">
        <f>IF(N123="nulová",J123,0)</f>
        <v>0</v>
      </c>
      <c r="BJ123" s="435" t="s">
        <v>20</v>
      </c>
      <c r="BK123" s="525">
        <f>ROUND(I123*H123,2)</f>
        <v>0</v>
      </c>
      <c r="BL123" s="435" t="s">
        <v>141</v>
      </c>
      <c r="BM123" s="524" t="s">
        <v>854</v>
      </c>
    </row>
    <row r="124" spans="1:65" s="445" customFormat="1" ht="19.5" x14ac:dyDescent="0.2">
      <c r="A124" s="442"/>
      <c r="B124" s="443"/>
      <c r="C124" s="442"/>
      <c r="D124" s="526" t="s">
        <v>143</v>
      </c>
      <c r="E124" s="442"/>
      <c r="F124" s="527" t="s">
        <v>207</v>
      </c>
      <c r="G124" s="442"/>
      <c r="H124" s="442"/>
      <c r="I124" s="429"/>
      <c r="J124" s="442"/>
      <c r="K124" s="442"/>
      <c r="L124" s="443"/>
      <c r="M124" s="528"/>
      <c r="N124" s="529"/>
      <c r="O124" s="530"/>
      <c r="P124" s="530"/>
      <c r="Q124" s="530"/>
      <c r="R124" s="530"/>
      <c r="S124" s="530"/>
      <c r="T124" s="531"/>
      <c r="U124" s="442"/>
      <c r="V124" s="442"/>
      <c r="W124" s="442"/>
      <c r="X124" s="442"/>
      <c r="Y124" s="442"/>
      <c r="Z124" s="442"/>
      <c r="AA124" s="442"/>
      <c r="AB124" s="442"/>
      <c r="AC124" s="442"/>
      <c r="AD124" s="442"/>
      <c r="AE124" s="442"/>
      <c r="AT124" s="435" t="s">
        <v>143</v>
      </c>
      <c r="AU124" s="435" t="s">
        <v>80</v>
      </c>
    </row>
    <row r="125" spans="1:65" s="532" customFormat="1" x14ac:dyDescent="0.2">
      <c r="B125" s="533"/>
      <c r="D125" s="526" t="s">
        <v>145</v>
      </c>
      <c r="E125" s="534" t="s">
        <v>3</v>
      </c>
      <c r="F125" s="535" t="s">
        <v>855</v>
      </c>
      <c r="H125" s="536">
        <v>34.838999999999999</v>
      </c>
      <c r="I125" s="430"/>
      <c r="L125" s="533"/>
      <c r="M125" s="537"/>
      <c r="N125" s="538"/>
      <c r="O125" s="538"/>
      <c r="P125" s="538"/>
      <c r="Q125" s="538"/>
      <c r="R125" s="538"/>
      <c r="S125" s="538"/>
      <c r="T125" s="539"/>
      <c r="AT125" s="534" t="s">
        <v>145</v>
      </c>
      <c r="AU125" s="534" t="s">
        <v>80</v>
      </c>
      <c r="AV125" s="532" t="s">
        <v>80</v>
      </c>
      <c r="AW125" s="532" t="s">
        <v>33</v>
      </c>
      <c r="AX125" s="532" t="s">
        <v>71</v>
      </c>
      <c r="AY125" s="534" t="s">
        <v>134</v>
      </c>
    </row>
    <row r="126" spans="1:65" s="532" customFormat="1" x14ac:dyDescent="0.2">
      <c r="B126" s="533"/>
      <c r="D126" s="526" t="s">
        <v>145</v>
      </c>
      <c r="E126" s="534" t="s">
        <v>3</v>
      </c>
      <c r="F126" s="535" t="s">
        <v>856</v>
      </c>
      <c r="H126" s="536">
        <v>-14</v>
      </c>
      <c r="I126" s="430"/>
      <c r="L126" s="533"/>
      <c r="M126" s="537"/>
      <c r="N126" s="538"/>
      <c r="O126" s="538"/>
      <c r="P126" s="538"/>
      <c r="Q126" s="538"/>
      <c r="R126" s="538"/>
      <c r="S126" s="538"/>
      <c r="T126" s="539"/>
      <c r="AT126" s="534" t="s">
        <v>145</v>
      </c>
      <c r="AU126" s="534" t="s">
        <v>80</v>
      </c>
      <c r="AV126" s="532" t="s">
        <v>80</v>
      </c>
      <c r="AW126" s="532" t="s">
        <v>33</v>
      </c>
      <c r="AX126" s="532" t="s">
        <v>71</v>
      </c>
      <c r="AY126" s="534" t="s">
        <v>134</v>
      </c>
    </row>
    <row r="127" spans="1:65" s="555" customFormat="1" x14ac:dyDescent="0.2">
      <c r="B127" s="556"/>
      <c r="D127" s="526" t="s">
        <v>145</v>
      </c>
      <c r="E127" s="557" t="s">
        <v>3</v>
      </c>
      <c r="F127" s="558" t="s">
        <v>163</v>
      </c>
      <c r="H127" s="559">
        <v>20.838999999999999</v>
      </c>
      <c r="I127" s="433"/>
      <c r="L127" s="556"/>
      <c r="M127" s="560"/>
      <c r="N127" s="561"/>
      <c r="O127" s="561"/>
      <c r="P127" s="561"/>
      <c r="Q127" s="561"/>
      <c r="R127" s="561"/>
      <c r="S127" s="561"/>
      <c r="T127" s="562"/>
      <c r="AT127" s="557" t="s">
        <v>145</v>
      </c>
      <c r="AU127" s="557" t="s">
        <v>80</v>
      </c>
      <c r="AV127" s="555" t="s">
        <v>141</v>
      </c>
      <c r="AW127" s="555" t="s">
        <v>33</v>
      </c>
      <c r="AX127" s="555" t="s">
        <v>20</v>
      </c>
      <c r="AY127" s="557" t="s">
        <v>134</v>
      </c>
    </row>
    <row r="128" spans="1:65" s="445" customFormat="1" ht="16.5" customHeight="1" x14ac:dyDescent="0.2">
      <c r="A128" s="442"/>
      <c r="B128" s="443"/>
      <c r="C128" s="514" t="s">
        <v>209</v>
      </c>
      <c r="D128" s="514" t="s">
        <v>136</v>
      </c>
      <c r="E128" s="515" t="s">
        <v>210</v>
      </c>
      <c r="F128" s="516" t="s">
        <v>211</v>
      </c>
      <c r="G128" s="517" t="s">
        <v>156</v>
      </c>
      <c r="H128" s="518">
        <v>14</v>
      </c>
      <c r="I128" s="401"/>
      <c r="J128" s="519">
        <f>ROUND(I128*H128,2)</f>
        <v>0</v>
      </c>
      <c r="K128" s="516" t="s">
        <v>140</v>
      </c>
      <c r="L128" s="443"/>
      <c r="M128" s="520" t="s">
        <v>3</v>
      </c>
      <c r="N128" s="521" t="s">
        <v>42</v>
      </c>
      <c r="O128" s="522">
        <v>0.13100000000000001</v>
      </c>
      <c r="P128" s="522">
        <f>O128*H128</f>
        <v>1.8340000000000001</v>
      </c>
      <c r="Q128" s="522">
        <v>0</v>
      </c>
      <c r="R128" s="522">
        <f>Q128*H128</f>
        <v>0</v>
      </c>
      <c r="S128" s="522">
        <v>0</v>
      </c>
      <c r="T128" s="523">
        <f>S128*H128</f>
        <v>0</v>
      </c>
      <c r="U128" s="442"/>
      <c r="V128" s="442"/>
      <c r="W128" s="442"/>
      <c r="X128" s="442"/>
      <c r="Y128" s="442"/>
      <c r="Z128" s="442"/>
      <c r="AA128" s="442"/>
      <c r="AB128" s="442"/>
      <c r="AC128" s="442"/>
      <c r="AD128" s="442"/>
      <c r="AE128" s="442"/>
      <c r="AR128" s="524" t="s">
        <v>141</v>
      </c>
      <c r="AT128" s="524" t="s">
        <v>136</v>
      </c>
      <c r="AU128" s="524" t="s">
        <v>80</v>
      </c>
      <c r="AY128" s="435" t="s">
        <v>134</v>
      </c>
      <c r="BE128" s="525">
        <f>IF(N128="základní",J128,0)</f>
        <v>0</v>
      </c>
      <c r="BF128" s="525">
        <f>IF(N128="snížená",J128,0)</f>
        <v>0</v>
      </c>
      <c r="BG128" s="525">
        <f>IF(N128="zákl. přenesená",J128,0)</f>
        <v>0</v>
      </c>
      <c r="BH128" s="525">
        <f>IF(N128="sníž. přenesená",J128,0)</f>
        <v>0</v>
      </c>
      <c r="BI128" s="525">
        <f>IF(N128="nulová",J128,0)</f>
        <v>0</v>
      </c>
      <c r="BJ128" s="435" t="s">
        <v>20</v>
      </c>
      <c r="BK128" s="525">
        <f>ROUND(I128*H128,2)</f>
        <v>0</v>
      </c>
      <c r="BL128" s="435" t="s">
        <v>141</v>
      </c>
      <c r="BM128" s="524" t="s">
        <v>857</v>
      </c>
    </row>
    <row r="129" spans="1:65" s="445" customFormat="1" ht="19.5" x14ac:dyDescent="0.2">
      <c r="A129" s="442"/>
      <c r="B129" s="443"/>
      <c r="C129" s="442"/>
      <c r="D129" s="526" t="s">
        <v>143</v>
      </c>
      <c r="E129" s="442"/>
      <c r="F129" s="527" t="s">
        <v>213</v>
      </c>
      <c r="G129" s="442"/>
      <c r="H129" s="442"/>
      <c r="I129" s="429"/>
      <c r="J129" s="442"/>
      <c r="K129" s="442"/>
      <c r="L129" s="443"/>
      <c r="M129" s="528"/>
      <c r="N129" s="529"/>
      <c r="O129" s="530"/>
      <c r="P129" s="530"/>
      <c r="Q129" s="530"/>
      <c r="R129" s="530"/>
      <c r="S129" s="530"/>
      <c r="T129" s="531"/>
      <c r="U129" s="442"/>
      <c r="V129" s="442"/>
      <c r="W129" s="442"/>
      <c r="X129" s="442"/>
      <c r="Y129" s="442"/>
      <c r="Z129" s="442"/>
      <c r="AA129" s="442"/>
      <c r="AB129" s="442"/>
      <c r="AC129" s="442"/>
      <c r="AD129" s="442"/>
      <c r="AE129" s="442"/>
      <c r="AT129" s="435" t="s">
        <v>143</v>
      </c>
      <c r="AU129" s="435" t="s">
        <v>80</v>
      </c>
    </row>
    <row r="130" spans="1:65" s="540" customFormat="1" x14ac:dyDescent="0.2">
      <c r="B130" s="541"/>
      <c r="D130" s="526" t="s">
        <v>145</v>
      </c>
      <c r="E130" s="542" t="s">
        <v>3</v>
      </c>
      <c r="F130" s="543" t="s">
        <v>214</v>
      </c>
      <c r="H130" s="542" t="s">
        <v>3</v>
      </c>
      <c r="I130" s="431"/>
      <c r="L130" s="541"/>
      <c r="M130" s="544"/>
      <c r="N130" s="545"/>
      <c r="O130" s="545"/>
      <c r="P130" s="545"/>
      <c r="Q130" s="545"/>
      <c r="R130" s="545"/>
      <c r="S130" s="545"/>
      <c r="T130" s="546"/>
      <c r="AT130" s="542" t="s">
        <v>145</v>
      </c>
      <c r="AU130" s="542" t="s">
        <v>80</v>
      </c>
      <c r="AV130" s="540" t="s">
        <v>20</v>
      </c>
      <c r="AW130" s="540" t="s">
        <v>33</v>
      </c>
      <c r="AX130" s="540" t="s">
        <v>71</v>
      </c>
      <c r="AY130" s="542" t="s">
        <v>134</v>
      </c>
    </row>
    <row r="131" spans="1:65" s="532" customFormat="1" x14ac:dyDescent="0.2">
      <c r="B131" s="533"/>
      <c r="D131" s="526" t="s">
        <v>145</v>
      </c>
      <c r="E131" s="534" t="s">
        <v>3</v>
      </c>
      <c r="F131" s="535" t="s">
        <v>858</v>
      </c>
      <c r="H131" s="536">
        <v>14</v>
      </c>
      <c r="I131" s="430"/>
      <c r="L131" s="533"/>
      <c r="M131" s="537"/>
      <c r="N131" s="538"/>
      <c r="O131" s="538"/>
      <c r="P131" s="538"/>
      <c r="Q131" s="538"/>
      <c r="R131" s="538"/>
      <c r="S131" s="538"/>
      <c r="T131" s="539"/>
      <c r="AT131" s="534" t="s">
        <v>145</v>
      </c>
      <c r="AU131" s="534" t="s">
        <v>80</v>
      </c>
      <c r="AV131" s="532" t="s">
        <v>80</v>
      </c>
      <c r="AW131" s="532" t="s">
        <v>33</v>
      </c>
      <c r="AX131" s="532" t="s">
        <v>20</v>
      </c>
      <c r="AY131" s="534" t="s">
        <v>134</v>
      </c>
    </row>
    <row r="132" spans="1:65" s="445" customFormat="1" ht="16.5" customHeight="1" x14ac:dyDescent="0.2">
      <c r="A132" s="442"/>
      <c r="B132" s="443"/>
      <c r="C132" s="514" t="s">
        <v>216</v>
      </c>
      <c r="D132" s="514" t="s">
        <v>136</v>
      </c>
      <c r="E132" s="515" t="s">
        <v>217</v>
      </c>
      <c r="F132" s="516" t="s">
        <v>218</v>
      </c>
      <c r="G132" s="517" t="s">
        <v>219</v>
      </c>
      <c r="H132" s="518">
        <v>18</v>
      </c>
      <c r="I132" s="401"/>
      <c r="J132" s="519">
        <f>ROUND(I132*H132,2)</f>
        <v>0</v>
      </c>
      <c r="K132" s="516" t="s">
        <v>140</v>
      </c>
      <c r="L132" s="443"/>
      <c r="M132" s="520" t="s">
        <v>3</v>
      </c>
      <c r="N132" s="521" t="s">
        <v>42</v>
      </c>
      <c r="O132" s="522">
        <v>6.7000000000000004E-2</v>
      </c>
      <c r="P132" s="522">
        <f>O132*H132</f>
        <v>1.206</v>
      </c>
      <c r="Q132" s="522">
        <v>0</v>
      </c>
      <c r="R132" s="522">
        <f>Q132*H132</f>
        <v>0</v>
      </c>
      <c r="S132" s="522">
        <v>0</v>
      </c>
      <c r="T132" s="523">
        <f>S132*H132</f>
        <v>0</v>
      </c>
      <c r="U132" s="442"/>
      <c r="V132" s="442"/>
      <c r="W132" s="442"/>
      <c r="X132" s="442"/>
      <c r="Y132" s="442"/>
      <c r="Z132" s="442"/>
      <c r="AA132" s="442"/>
      <c r="AB132" s="442"/>
      <c r="AC132" s="442"/>
      <c r="AD132" s="442"/>
      <c r="AE132" s="442"/>
      <c r="AR132" s="524" t="s">
        <v>141</v>
      </c>
      <c r="AT132" s="524" t="s">
        <v>136</v>
      </c>
      <c r="AU132" s="524" t="s">
        <v>80</v>
      </c>
      <c r="AY132" s="435" t="s">
        <v>134</v>
      </c>
      <c r="BE132" s="525">
        <f>IF(N132="základní",J132,0)</f>
        <v>0</v>
      </c>
      <c r="BF132" s="525">
        <f>IF(N132="snížená",J132,0)</f>
        <v>0</v>
      </c>
      <c r="BG132" s="525">
        <f>IF(N132="zákl. přenesená",J132,0)</f>
        <v>0</v>
      </c>
      <c r="BH132" s="525">
        <f>IF(N132="sníž. přenesená",J132,0)</f>
        <v>0</v>
      </c>
      <c r="BI132" s="525">
        <f>IF(N132="nulová",J132,0)</f>
        <v>0</v>
      </c>
      <c r="BJ132" s="435" t="s">
        <v>20</v>
      </c>
      <c r="BK132" s="525">
        <f>ROUND(I132*H132,2)</f>
        <v>0</v>
      </c>
      <c r="BL132" s="435" t="s">
        <v>141</v>
      </c>
      <c r="BM132" s="524" t="s">
        <v>859</v>
      </c>
    </row>
    <row r="133" spans="1:65" s="445" customFormat="1" x14ac:dyDescent="0.2">
      <c r="A133" s="442"/>
      <c r="B133" s="443"/>
      <c r="C133" s="442"/>
      <c r="D133" s="526" t="s">
        <v>143</v>
      </c>
      <c r="E133" s="442"/>
      <c r="F133" s="527" t="s">
        <v>221</v>
      </c>
      <c r="G133" s="442"/>
      <c r="H133" s="442"/>
      <c r="I133" s="429"/>
      <c r="J133" s="442"/>
      <c r="K133" s="442"/>
      <c r="L133" s="443"/>
      <c r="M133" s="528"/>
      <c r="N133" s="529"/>
      <c r="O133" s="530"/>
      <c r="P133" s="530"/>
      <c r="Q133" s="530"/>
      <c r="R133" s="530"/>
      <c r="S133" s="530"/>
      <c r="T133" s="531"/>
      <c r="U133" s="442"/>
      <c r="V133" s="442"/>
      <c r="W133" s="442"/>
      <c r="X133" s="442"/>
      <c r="Y133" s="442"/>
      <c r="Z133" s="442"/>
      <c r="AA133" s="442"/>
      <c r="AB133" s="442"/>
      <c r="AC133" s="442"/>
      <c r="AD133" s="442"/>
      <c r="AE133" s="442"/>
      <c r="AT133" s="435" t="s">
        <v>143</v>
      </c>
      <c r="AU133" s="435" t="s">
        <v>80</v>
      </c>
    </row>
    <row r="134" spans="1:65" s="445" customFormat="1" ht="16.5" customHeight="1" x14ac:dyDescent="0.2">
      <c r="A134" s="442"/>
      <c r="B134" s="443"/>
      <c r="C134" s="514" t="s">
        <v>222</v>
      </c>
      <c r="D134" s="514" t="s">
        <v>136</v>
      </c>
      <c r="E134" s="515" t="s">
        <v>223</v>
      </c>
      <c r="F134" s="516" t="s">
        <v>224</v>
      </c>
      <c r="G134" s="517" t="s">
        <v>156</v>
      </c>
      <c r="H134" s="518">
        <v>69.677999999999997</v>
      </c>
      <c r="I134" s="401"/>
      <c r="J134" s="519">
        <f>ROUND(I134*H134,2)</f>
        <v>0</v>
      </c>
      <c r="K134" s="516" t="s">
        <v>140</v>
      </c>
      <c r="L134" s="443"/>
      <c r="M134" s="520" t="s">
        <v>3</v>
      </c>
      <c r="N134" s="521" t="s">
        <v>42</v>
      </c>
      <c r="O134" s="522">
        <v>0.08</v>
      </c>
      <c r="P134" s="522">
        <f>O134*H134</f>
        <v>5.5742399999999996</v>
      </c>
      <c r="Q134" s="522">
        <v>0</v>
      </c>
      <c r="R134" s="522">
        <f>Q134*H134</f>
        <v>0</v>
      </c>
      <c r="S134" s="522">
        <v>0</v>
      </c>
      <c r="T134" s="523">
        <f>S134*H134</f>
        <v>0</v>
      </c>
      <c r="U134" s="442"/>
      <c r="V134" s="442"/>
      <c r="W134" s="442"/>
      <c r="X134" s="442"/>
      <c r="Y134" s="442"/>
      <c r="Z134" s="442"/>
      <c r="AA134" s="442"/>
      <c r="AB134" s="442"/>
      <c r="AC134" s="442"/>
      <c r="AD134" s="442"/>
      <c r="AE134" s="442"/>
      <c r="AR134" s="524" t="s">
        <v>141</v>
      </c>
      <c r="AT134" s="524" t="s">
        <v>136</v>
      </c>
      <c r="AU134" s="524" t="s">
        <v>80</v>
      </c>
      <c r="AY134" s="435" t="s">
        <v>134</v>
      </c>
      <c r="BE134" s="525">
        <f>IF(N134="základní",J134,0)</f>
        <v>0</v>
      </c>
      <c r="BF134" s="525">
        <f>IF(N134="snížená",J134,0)</f>
        <v>0</v>
      </c>
      <c r="BG134" s="525">
        <f>IF(N134="zákl. přenesená",J134,0)</f>
        <v>0</v>
      </c>
      <c r="BH134" s="525">
        <f>IF(N134="sníž. přenesená",J134,0)</f>
        <v>0</v>
      </c>
      <c r="BI134" s="525">
        <f>IF(N134="nulová",J134,0)</f>
        <v>0</v>
      </c>
      <c r="BJ134" s="435" t="s">
        <v>20</v>
      </c>
      <c r="BK134" s="525">
        <f>ROUND(I134*H134,2)</f>
        <v>0</v>
      </c>
      <c r="BL134" s="435" t="s">
        <v>141</v>
      </c>
      <c r="BM134" s="524" t="s">
        <v>860</v>
      </c>
    </row>
    <row r="135" spans="1:65" s="445" customFormat="1" ht="19.5" x14ac:dyDescent="0.2">
      <c r="A135" s="442"/>
      <c r="B135" s="443"/>
      <c r="C135" s="442"/>
      <c r="D135" s="526" t="s">
        <v>143</v>
      </c>
      <c r="E135" s="442"/>
      <c r="F135" s="527" t="s">
        <v>226</v>
      </c>
      <c r="G135" s="442"/>
      <c r="H135" s="442"/>
      <c r="I135" s="429"/>
      <c r="J135" s="442"/>
      <c r="K135" s="442"/>
      <c r="L135" s="443"/>
      <c r="M135" s="528"/>
      <c r="N135" s="529"/>
      <c r="O135" s="530"/>
      <c r="P135" s="530"/>
      <c r="Q135" s="530"/>
      <c r="R135" s="530"/>
      <c r="S135" s="530"/>
      <c r="T135" s="531"/>
      <c r="U135" s="442"/>
      <c r="V135" s="442"/>
      <c r="W135" s="442"/>
      <c r="X135" s="442"/>
      <c r="Y135" s="442"/>
      <c r="Z135" s="442"/>
      <c r="AA135" s="442"/>
      <c r="AB135" s="442"/>
      <c r="AC135" s="442"/>
      <c r="AD135" s="442"/>
      <c r="AE135" s="442"/>
      <c r="AT135" s="435" t="s">
        <v>143</v>
      </c>
      <c r="AU135" s="435" t="s">
        <v>80</v>
      </c>
    </row>
    <row r="136" spans="1:65" s="532" customFormat="1" x14ac:dyDescent="0.2">
      <c r="B136" s="533"/>
      <c r="D136" s="526" t="s">
        <v>145</v>
      </c>
      <c r="E136" s="534" t="s">
        <v>3</v>
      </c>
      <c r="F136" s="535" t="s">
        <v>861</v>
      </c>
      <c r="H136" s="536">
        <v>41.677999999999997</v>
      </c>
      <c r="I136" s="430"/>
      <c r="L136" s="533"/>
      <c r="M136" s="537"/>
      <c r="N136" s="538"/>
      <c r="O136" s="538"/>
      <c r="P136" s="538"/>
      <c r="Q136" s="538"/>
      <c r="R136" s="538"/>
      <c r="S136" s="538"/>
      <c r="T136" s="539"/>
      <c r="AT136" s="534" t="s">
        <v>145</v>
      </c>
      <c r="AU136" s="534" t="s">
        <v>80</v>
      </c>
      <c r="AV136" s="532" t="s">
        <v>80</v>
      </c>
      <c r="AW136" s="532" t="s">
        <v>33</v>
      </c>
      <c r="AX136" s="532" t="s">
        <v>71</v>
      </c>
      <c r="AY136" s="534" t="s">
        <v>134</v>
      </c>
    </row>
    <row r="137" spans="1:65" s="532" customFormat="1" x14ac:dyDescent="0.2">
      <c r="B137" s="533"/>
      <c r="D137" s="526" t="s">
        <v>145</v>
      </c>
      <c r="E137" s="534" t="s">
        <v>3</v>
      </c>
      <c r="F137" s="535" t="s">
        <v>862</v>
      </c>
      <c r="H137" s="536">
        <v>28</v>
      </c>
      <c r="I137" s="430"/>
      <c r="L137" s="533"/>
      <c r="M137" s="537"/>
      <c r="N137" s="538"/>
      <c r="O137" s="538"/>
      <c r="P137" s="538"/>
      <c r="Q137" s="538"/>
      <c r="R137" s="538"/>
      <c r="S137" s="538"/>
      <c r="T137" s="539"/>
      <c r="AT137" s="534" t="s">
        <v>145</v>
      </c>
      <c r="AU137" s="534" t="s">
        <v>80</v>
      </c>
      <c r="AV137" s="532" t="s">
        <v>80</v>
      </c>
      <c r="AW137" s="532" t="s">
        <v>33</v>
      </c>
      <c r="AX137" s="532" t="s">
        <v>71</v>
      </c>
      <c r="AY137" s="534" t="s">
        <v>134</v>
      </c>
    </row>
    <row r="138" spans="1:65" s="555" customFormat="1" x14ac:dyDescent="0.2">
      <c r="B138" s="556"/>
      <c r="D138" s="526" t="s">
        <v>145</v>
      </c>
      <c r="E138" s="557" t="s">
        <v>3</v>
      </c>
      <c r="F138" s="558" t="s">
        <v>163</v>
      </c>
      <c r="H138" s="559">
        <v>69.677999999999997</v>
      </c>
      <c r="I138" s="433"/>
      <c r="L138" s="556"/>
      <c r="M138" s="560"/>
      <c r="N138" s="561"/>
      <c r="O138" s="561"/>
      <c r="P138" s="561"/>
      <c r="Q138" s="561"/>
      <c r="R138" s="561"/>
      <c r="S138" s="561"/>
      <c r="T138" s="562"/>
      <c r="AT138" s="557" t="s">
        <v>145</v>
      </c>
      <c r="AU138" s="557" t="s">
        <v>80</v>
      </c>
      <c r="AV138" s="555" t="s">
        <v>141</v>
      </c>
      <c r="AW138" s="555" t="s">
        <v>33</v>
      </c>
      <c r="AX138" s="555" t="s">
        <v>20</v>
      </c>
      <c r="AY138" s="557" t="s">
        <v>134</v>
      </c>
    </row>
    <row r="139" spans="1:65" s="445" customFormat="1" ht="16.5" customHeight="1" x14ac:dyDescent="0.2">
      <c r="A139" s="442"/>
      <c r="B139" s="443"/>
      <c r="C139" s="514" t="s">
        <v>229</v>
      </c>
      <c r="D139" s="514" t="s">
        <v>136</v>
      </c>
      <c r="E139" s="515" t="s">
        <v>185</v>
      </c>
      <c r="F139" s="516" t="s">
        <v>186</v>
      </c>
      <c r="G139" s="517" t="s">
        <v>156</v>
      </c>
      <c r="H139" s="518">
        <v>69.677999999999997</v>
      </c>
      <c r="I139" s="401"/>
      <c r="J139" s="519">
        <f>ROUND(I139*H139,2)</f>
        <v>0</v>
      </c>
      <c r="K139" s="516" t="s">
        <v>140</v>
      </c>
      <c r="L139" s="443"/>
      <c r="M139" s="520" t="s">
        <v>3</v>
      </c>
      <c r="N139" s="521" t="s">
        <v>42</v>
      </c>
      <c r="O139" s="522">
        <v>9.6000000000000002E-2</v>
      </c>
      <c r="P139" s="522">
        <f>O139*H139</f>
        <v>6.6890879999999999</v>
      </c>
      <c r="Q139" s="522">
        <v>0</v>
      </c>
      <c r="R139" s="522">
        <f>Q139*H139</f>
        <v>0</v>
      </c>
      <c r="S139" s="522">
        <v>0</v>
      </c>
      <c r="T139" s="523">
        <f>S139*H139</f>
        <v>0</v>
      </c>
      <c r="U139" s="442"/>
      <c r="V139" s="442"/>
      <c r="W139" s="442"/>
      <c r="X139" s="442"/>
      <c r="Y139" s="442"/>
      <c r="Z139" s="442"/>
      <c r="AA139" s="442"/>
      <c r="AB139" s="442"/>
      <c r="AC139" s="442"/>
      <c r="AD139" s="442"/>
      <c r="AE139" s="442"/>
      <c r="AR139" s="524" t="s">
        <v>141</v>
      </c>
      <c r="AT139" s="524" t="s">
        <v>136</v>
      </c>
      <c r="AU139" s="524" t="s">
        <v>80</v>
      </c>
      <c r="AY139" s="435" t="s">
        <v>134</v>
      </c>
      <c r="BE139" s="525">
        <f>IF(N139="základní",J139,0)</f>
        <v>0</v>
      </c>
      <c r="BF139" s="525">
        <f>IF(N139="snížená",J139,0)</f>
        <v>0</v>
      </c>
      <c r="BG139" s="525">
        <f>IF(N139="zákl. přenesená",J139,0)</f>
        <v>0</v>
      </c>
      <c r="BH139" s="525">
        <f>IF(N139="sníž. přenesená",J139,0)</f>
        <v>0</v>
      </c>
      <c r="BI139" s="525">
        <f>IF(N139="nulová",J139,0)</f>
        <v>0</v>
      </c>
      <c r="BJ139" s="435" t="s">
        <v>20</v>
      </c>
      <c r="BK139" s="525">
        <f>ROUND(I139*H139,2)</f>
        <v>0</v>
      </c>
      <c r="BL139" s="435" t="s">
        <v>141</v>
      </c>
      <c r="BM139" s="524" t="s">
        <v>863</v>
      </c>
    </row>
    <row r="140" spans="1:65" s="445" customFormat="1" ht="19.5" x14ac:dyDescent="0.2">
      <c r="A140" s="442"/>
      <c r="B140" s="443"/>
      <c r="C140" s="442"/>
      <c r="D140" s="526" t="s">
        <v>143</v>
      </c>
      <c r="E140" s="442"/>
      <c r="F140" s="527" t="s">
        <v>188</v>
      </c>
      <c r="G140" s="442"/>
      <c r="H140" s="442"/>
      <c r="I140" s="429"/>
      <c r="J140" s="442"/>
      <c r="K140" s="442"/>
      <c r="L140" s="443"/>
      <c r="M140" s="528"/>
      <c r="N140" s="529"/>
      <c r="O140" s="530"/>
      <c r="P140" s="530"/>
      <c r="Q140" s="530"/>
      <c r="R140" s="530"/>
      <c r="S140" s="530"/>
      <c r="T140" s="531"/>
      <c r="U140" s="442"/>
      <c r="V140" s="442"/>
      <c r="W140" s="442"/>
      <c r="X140" s="442"/>
      <c r="Y140" s="442"/>
      <c r="Z140" s="442"/>
      <c r="AA140" s="442"/>
      <c r="AB140" s="442"/>
      <c r="AC140" s="442"/>
      <c r="AD140" s="442"/>
      <c r="AE140" s="442"/>
      <c r="AT140" s="435" t="s">
        <v>143</v>
      </c>
      <c r="AU140" s="435" t="s">
        <v>80</v>
      </c>
    </row>
    <row r="141" spans="1:65" s="532" customFormat="1" x14ac:dyDescent="0.2">
      <c r="B141" s="533"/>
      <c r="D141" s="526" t="s">
        <v>145</v>
      </c>
      <c r="E141" s="534" t="s">
        <v>3</v>
      </c>
      <c r="F141" s="535" t="s">
        <v>861</v>
      </c>
      <c r="H141" s="536">
        <v>41.677999999999997</v>
      </c>
      <c r="I141" s="430"/>
      <c r="L141" s="533"/>
      <c r="M141" s="537"/>
      <c r="N141" s="538"/>
      <c r="O141" s="538"/>
      <c r="P141" s="538"/>
      <c r="Q141" s="538"/>
      <c r="R141" s="538"/>
      <c r="S141" s="538"/>
      <c r="T141" s="539"/>
      <c r="AT141" s="534" t="s">
        <v>145</v>
      </c>
      <c r="AU141" s="534" t="s">
        <v>80</v>
      </c>
      <c r="AV141" s="532" t="s">
        <v>80</v>
      </c>
      <c r="AW141" s="532" t="s">
        <v>33</v>
      </c>
      <c r="AX141" s="532" t="s">
        <v>71</v>
      </c>
      <c r="AY141" s="534" t="s">
        <v>134</v>
      </c>
    </row>
    <row r="142" spans="1:65" s="532" customFormat="1" x14ac:dyDescent="0.2">
      <c r="B142" s="533"/>
      <c r="D142" s="526" t="s">
        <v>145</v>
      </c>
      <c r="E142" s="534" t="s">
        <v>3</v>
      </c>
      <c r="F142" s="535" t="s">
        <v>862</v>
      </c>
      <c r="H142" s="536">
        <v>28</v>
      </c>
      <c r="I142" s="430"/>
      <c r="L142" s="533"/>
      <c r="M142" s="537"/>
      <c r="N142" s="538"/>
      <c r="O142" s="538"/>
      <c r="P142" s="538"/>
      <c r="Q142" s="538"/>
      <c r="R142" s="538"/>
      <c r="S142" s="538"/>
      <c r="T142" s="539"/>
      <c r="AT142" s="534" t="s">
        <v>145</v>
      </c>
      <c r="AU142" s="534" t="s">
        <v>80</v>
      </c>
      <c r="AV142" s="532" t="s">
        <v>80</v>
      </c>
      <c r="AW142" s="532" t="s">
        <v>33</v>
      </c>
      <c r="AX142" s="532" t="s">
        <v>71</v>
      </c>
      <c r="AY142" s="534" t="s">
        <v>134</v>
      </c>
    </row>
    <row r="143" spans="1:65" s="555" customFormat="1" x14ac:dyDescent="0.2">
      <c r="B143" s="556"/>
      <c r="D143" s="526" t="s">
        <v>145</v>
      </c>
      <c r="E143" s="557" t="s">
        <v>3</v>
      </c>
      <c r="F143" s="558" t="s">
        <v>163</v>
      </c>
      <c r="H143" s="559">
        <v>69.677999999999997</v>
      </c>
      <c r="I143" s="433"/>
      <c r="L143" s="556"/>
      <c r="M143" s="560"/>
      <c r="N143" s="561"/>
      <c r="O143" s="561"/>
      <c r="P143" s="561"/>
      <c r="Q143" s="561"/>
      <c r="R143" s="561"/>
      <c r="S143" s="561"/>
      <c r="T143" s="562"/>
      <c r="AT143" s="557" t="s">
        <v>145</v>
      </c>
      <c r="AU143" s="557" t="s">
        <v>80</v>
      </c>
      <c r="AV143" s="555" t="s">
        <v>141</v>
      </c>
      <c r="AW143" s="555" t="s">
        <v>33</v>
      </c>
      <c r="AX143" s="555" t="s">
        <v>20</v>
      </c>
      <c r="AY143" s="557" t="s">
        <v>134</v>
      </c>
    </row>
    <row r="144" spans="1:65" s="445" customFormat="1" ht="16.5" customHeight="1" x14ac:dyDescent="0.2">
      <c r="A144" s="442"/>
      <c r="B144" s="443"/>
      <c r="C144" s="514" t="s">
        <v>9</v>
      </c>
      <c r="D144" s="514" t="s">
        <v>136</v>
      </c>
      <c r="E144" s="515" t="s">
        <v>864</v>
      </c>
      <c r="F144" s="516" t="s">
        <v>865</v>
      </c>
      <c r="G144" s="517" t="s">
        <v>156</v>
      </c>
      <c r="H144" s="518">
        <v>10.404999999999999</v>
      </c>
      <c r="I144" s="401"/>
      <c r="J144" s="519">
        <f>ROUND(I144*H144,2)</f>
        <v>0</v>
      </c>
      <c r="K144" s="516" t="s">
        <v>140</v>
      </c>
      <c r="L144" s="443"/>
      <c r="M144" s="520" t="s">
        <v>3</v>
      </c>
      <c r="N144" s="521" t="s">
        <v>42</v>
      </c>
      <c r="O144" s="522">
        <v>1.84</v>
      </c>
      <c r="P144" s="522">
        <f>O144*H144</f>
        <v>19.145199999999999</v>
      </c>
      <c r="Q144" s="522">
        <v>0</v>
      </c>
      <c r="R144" s="522">
        <f>Q144*H144</f>
        <v>0</v>
      </c>
      <c r="S144" s="522">
        <v>0</v>
      </c>
      <c r="T144" s="523">
        <f>S144*H144</f>
        <v>0</v>
      </c>
      <c r="U144" s="442"/>
      <c r="V144" s="442"/>
      <c r="W144" s="442"/>
      <c r="X144" s="442"/>
      <c r="Y144" s="442"/>
      <c r="Z144" s="442"/>
      <c r="AA144" s="442"/>
      <c r="AB144" s="442"/>
      <c r="AC144" s="442"/>
      <c r="AD144" s="442"/>
      <c r="AE144" s="442"/>
      <c r="AR144" s="524" t="s">
        <v>141</v>
      </c>
      <c r="AT144" s="524" t="s">
        <v>136</v>
      </c>
      <c r="AU144" s="524" t="s">
        <v>80</v>
      </c>
      <c r="AY144" s="435" t="s">
        <v>134</v>
      </c>
      <c r="BE144" s="525">
        <f>IF(N144="základní",J144,0)</f>
        <v>0</v>
      </c>
      <c r="BF144" s="525">
        <f>IF(N144="snížená",J144,0)</f>
        <v>0</v>
      </c>
      <c r="BG144" s="525">
        <f>IF(N144="zákl. přenesená",J144,0)</f>
        <v>0</v>
      </c>
      <c r="BH144" s="525">
        <f>IF(N144="sníž. přenesená",J144,0)</f>
        <v>0</v>
      </c>
      <c r="BI144" s="525">
        <f>IF(N144="nulová",J144,0)</f>
        <v>0</v>
      </c>
      <c r="BJ144" s="435" t="s">
        <v>20</v>
      </c>
      <c r="BK144" s="525">
        <f>ROUND(I144*H144,2)</f>
        <v>0</v>
      </c>
      <c r="BL144" s="435" t="s">
        <v>141</v>
      </c>
      <c r="BM144" s="524" t="s">
        <v>866</v>
      </c>
    </row>
    <row r="145" spans="1:65" s="445" customFormat="1" x14ac:dyDescent="0.2">
      <c r="A145" s="442"/>
      <c r="B145" s="443"/>
      <c r="C145" s="442"/>
      <c r="D145" s="526" t="s">
        <v>143</v>
      </c>
      <c r="E145" s="442"/>
      <c r="F145" s="527" t="s">
        <v>867</v>
      </c>
      <c r="G145" s="442"/>
      <c r="H145" s="442"/>
      <c r="I145" s="429"/>
      <c r="J145" s="442"/>
      <c r="K145" s="442"/>
      <c r="L145" s="443"/>
      <c r="M145" s="528"/>
      <c r="N145" s="529"/>
      <c r="O145" s="530"/>
      <c r="P145" s="530"/>
      <c r="Q145" s="530"/>
      <c r="R145" s="530"/>
      <c r="S145" s="530"/>
      <c r="T145" s="531"/>
      <c r="U145" s="442"/>
      <c r="V145" s="442"/>
      <c r="W145" s="442"/>
      <c r="X145" s="442"/>
      <c r="Y145" s="442"/>
      <c r="Z145" s="442"/>
      <c r="AA145" s="442"/>
      <c r="AB145" s="442"/>
      <c r="AC145" s="442"/>
      <c r="AD145" s="442"/>
      <c r="AE145" s="442"/>
      <c r="AT145" s="435" t="s">
        <v>143</v>
      </c>
      <c r="AU145" s="435" t="s">
        <v>80</v>
      </c>
    </row>
    <row r="146" spans="1:65" s="532" customFormat="1" x14ac:dyDescent="0.2">
      <c r="B146" s="533"/>
      <c r="D146" s="526" t="s">
        <v>145</v>
      </c>
      <c r="E146" s="534" t="s">
        <v>3</v>
      </c>
      <c r="F146" s="535" t="s">
        <v>868</v>
      </c>
      <c r="H146" s="536">
        <v>1.2390000000000001</v>
      </c>
      <c r="I146" s="430"/>
      <c r="L146" s="533"/>
      <c r="M146" s="537"/>
      <c r="N146" s="538"/>
      <c r="O146" s="538"/>
      <c r="P146" s="538"/>
      <c r="Q146" s="538"/>
      <c r="R146" s="538"/>
      <c r="S146" s="538"/>
      <c r="T146" s="539"/>
      <c r="AT146" s="534" t="s">
        <v>145</v>
      </c>
      <c r="AU146" s="534" t="s">
        <v>80</v>
      </c>
      <c r="AV146" s="532" t="s">
        <v>80</v>
      </c>
      <c r="AW146" s="532" t="s">
        <v>33</v>
      </c>
      <c r="AX146" s="532" t="s">
        <v>71</v>
      </c>
      <c r="AY146" s="534" t="s">
        <v>134</v>
      </c>
    </row>
    <row r="147" spans="1:65" s="532" customFormat="1" x14ac:dyDescent="0.2">
      <c r="B147" s="533"/>
      <c r="D147" s="526" t="s">
        <v>145</v>
      </c>
      <c r="E147" s="534" t="s">
        <v>3</v>
      </c>
      <c r="F147" s="535" t="s">
        <v>869</v>
      </c>
      <c r="H147" s="536">
        <v>9.1660000000000004</v>
      </c>
      <c r="I147" s="430"/>
      <c r="L147" s="533"/>
      <c r="M147" s="537"/>
      <c r="N147" s="538"/>
      <c r="O147" s="538"/>
      <c r="P147" s="538"/>
      <c r="Q147" s="538"/>
      <c r="R147" s="538"/>
      <c r="S147" s="538"/>
      <c r="T147" s="539"/>
      <c r="AT147" s="534" t="s">
        <v>145</v>
      </c>
      <c r="AU147" s="534" t="s">
        <v>80</v>
      </c>
      <c r="AV147" s="532" t="s">
        <v>80</v>
      </c>
      <c r="AW147" s="532" t="s">
        <v>33</v>
      </c>
      <c r="AX147" s="532" t="s">
        <v>71</v>
      </c>
      <c r="AY147" s="534" t="s">
        <v>134</v>
      </c>
    </row>
    <row r="148" spans="1:65" s="555" customFormat="1" x14ac:dyDescent="0.2">
      <c r="B148" s="556"/>
      <c r="D148" s="526" t="s">
        <v>145</v>
      </c>
      <c r="E148" s="557" t="s">
        <v>3</v>
      </c>
      <c r="F148" s="558" t="s">
        <v>163</v>
      </c>
      <c r="H148" s="559">
        <v>10.404999999999999</v>
      </c>
      <c r="I148" s="433"/>
      <c r="L148" s="556"/>
      <c r="M148" s="560"/>
      <c r="N148" s="561"/>
      <c r="O148" s="561"/>
      <c r="P148" s="561"/>
      <c r="Q148" s="561"/>
      <c r="R148" s="561"/>
      <c r="S148" s="561"/>
      <c r="T148" s="562"/>
      <c r="AT148" s="557" t="s">
        <v>145</v>
      </c>
      <c r="AU148" s="557" t="s">
        <v>80</v>
      </c>
      <c r="AV148" s="555" t="s">
        <v>141</v>
      </c>
      <c r="AW148" s="555" t="s">
        <v>33</v>
      </c>
      <c r="AX148" s="555" t="s">
        <v>20</v>
      </c>
      <c r="AY148" s="557" t="s">
        <v>134</v>
      </c>
    </row>
    <row r="149" spans="1:65" s="445" customFormat="1" ht="16.5" customHeight="1" x14ac:dyDescent="0.2">
      <c r="A149" s="442"/>
      <c r="B149" s="443"/>
      <c r="C149" s="563" t="s">
        <v>238</v>
      </c>
      <c r="D149" s="563" t="s">
        <v>292</v>
      </c>
      <c r="E149" s="564" t="s">
        <v>870</v>
      </c>
      <c r="F149" s="565" t="s">
        <v>871</v>
      </c>
      <c r="G149" s="566" t="s">
        <v>156</v>
      </c>
      <c r="H149" s="567">
        <v>10.404999999999999</v>
      </c>
      <c r="I149" s="402"/>
      <c r="J149" s="568">
        <f>ROUND(I149*H149,2)</f>
        <v>0</v>
      </c>
      <c r="K149" s="565" t="s">
        <v>3</v>
      </c>
      <c r="L149" s="569"/>
      <c r="M149" s="570" t="s">
        <v>3</v>
      </c>
      <c r="N149" s="571" t="s">
        <v>42</v>
      </c>
      <c r="O149" s="522">
        <v>0</v>
      </c>
      <c r="P149" s="522">
        <f>O149*H149</f>
        <v>0</v>
      </c>
      <c r="Q149" s="522">
        <v>1.6</v>
      </c>
      <c r="R149" s="522">
        <f>Q149*H149</f>
        <v>16.648</v>
      </c>
      <c r="S149" s="522">
        <v>0</v>
      </c>
      <c r="T149" s="523">
        <f>S149*H149</f>
        <v>0</v>
      </c>
      <c r="U149" s="442"/>
      <c r="V149" s="442"/>
      <c r="W149" s="442"/>
      <c r="X149" s="442"/>
      <c r="Y149" s="442"/>
      <c r="Z149" s="442"/>
      <c r="AA149" s="442"/>
      <c r="AB149" s="442"/>
      <c r="AC149" s="442"/>
      <c r="AD149" s="442"/>
      <c r="AE149" s="442"/>
      <c r="AR149" s="524" t="s">
        <v>190</v>
      </c>
      <c r="AT149" s="524" t="s">
        <v>292</v>
      </c>
      <c r="AU149" s="524" t="s">
        <v>80</v>
      </c>
      <c r="AY149" s="435" t="s">
        <v>134</v>
      </c>
      <c r="BE149" s="525">
        <f>IF(N149="základní",J149,0)</f>
        <v>0</v>
      </c>
      <c r="BF149" s="525">
        <f>IF(N149="snížená",J149,0)</f>
        <v>0</v>
      </c>
      <c r="BG149" s="525">
        <f>IF(N149="zákl. přenesená",J149,0)</f>
        <v>0</v>
      </c>
      <c r="BH149" s="525">
        <f>IF(N149="sníž. přenesená",J149,0)</f>
        <v>0</v>
      </c>
      <c r="BI149" s="525">
        <f>IF(N149="nulová",J149,0)</f>
        <v>0</v>
      </c>
      <c r="BJ149" s="435" t="s">
        <v>20</v>
      </c>
      <c r="BK149" s="525">
        <f>ROUND(I149*H149,2)</f>
        <v>0</v>
      </c>
      <c r="BL149" s="435" t="s">
        <v>141</v>
      </c>
      <c r="BM149" s="524" t="s">
        <v>872</v>
      </c>
    </row>
    <row r="150" spans="1:65" s="501" customFormat="1" ht="22.9" customHeight="1" x14ac:dyDescent="0.2">
      <c r="B150" s="502"/>
      <c r="D150" s="503" t="s">
        <v>70</v>
      </c>
      <c r="E150" s="512" t="s">
        <v>141</v>
      </c>
      <c r="F150" s="512" t="s">
        <v>873</v>
      </c>
      <c r="I150" s="434"/>
      <c r="J150" s="513">
        <f>BK150</f>
        <v>0</v>
      </c>
      <c r="L150" s="502"/>
      <c r="M150" s="506"/>
      <c r="N150" s="507"/>
      <c r="O150" s="507"/>
      <c r="P150" s="508">
        <f>SUM(P151:P158)</f>
        <v>2.351378</v>
      </c>
      <c r="Q150" s="507"/>
      <c r="R150" s="508">
        <f>SUM(R151:R158)</f>
        <v>2.7460719999999998</v>
      </c>
      <c r="S150" s="507"/>
      <c r="T150" s="509">
        <f>SUM(T151:T158)</f>
        <v>0</v>
      </c>
      <c r="AR150" s="503" t="s">
        <v>20</v>
      </c>
      <c r="AT150" s="510" t="s">
        <v>70</v>
      </c>
      <c r="AU150" s="510" t="s">
        <v>20</v>
      </c>
      <c r="AY150" s="503" t="s">
        <v>134</v>
      </c>
      <c r="BK150" s="511">
        <f>SUM(BK151:BK158)</f>
        <v>0</v>
      </c>
    </row>
    <row r="151" spans="1:65" s="445" customFormat="1" ht="16.5" customHeight="1" x14ac:dyDescent="0.2">
      <c r="A151" s="442"/>
      <c r="B151" s="443"/>
      <c r="C151" s="514" t="s">
        <v>248</v>
      </c>
      <c r="D151" s="514" t="s">
        <v>136</v>
      </c>
      <c r="E151" s="515" t="s">
        <v>874</v>
      </c>
      <c r="F151" s="516" t="s">
        <v>875</v>
      </c>
      <c r="G151" s="517" t="s">
        <v>156</v>
      </c>
      <c r="H151" s="518">
        <v>1.2130000000000001</v>
      </c>
      <c r="I151" s="401"/>
      <c r="J151" s="519">
        <f>ROUND(I151*H151,2)</f>
        <v>0</v>
      </c>
      <c r="K151" s="516" t="s">
        <v>140</v>
      </c>
      <c r="L151" s="443"/>
      <c r="M151" s="520" t="s">
        <v>3</v>
      </c>
      <c r="N151" s="521" t="s">
        <v>42</v>
      </c>
      <c r="O151" s="522">
        <v>0.58399999999999996</v>
      </c>
      <c r="P151" s="522">
        <f>O151*H151</f>
        <v>0.70839200000000002</v>
      </c>
      <c r="Q151" s="522">
        <v>2.2563399999999998</v>
      </c>
      <c r="R151" s="522">
        <f>Q151*H151</f>
        <v>2.7369404199999998</v>
      </c>
      <c r="S151" s="522">
        <v>0</v>
      </c>
      <c r="T151" s="523">
        <f>S151*H151</f>
        <v>0</v>
      </c>
      <c r="U151" s="442"/>
      <c r="V151" s="442"/>
      <c r="W151" s="442"/>
      <c r="X151" s="442"/>
      <c r="Y151" s="442"/>
      <c r="Z151" s="442"/>
      <c r="AA151" s="442"/>
      <c r="AB151" s="442"/>
      <c r="AC151" s="442"/>
      <c r="AD151" s="442"/>
      <c r="AE151" s="442"/>
      <c r="AR151" s="524" t="s">
        <v>141</v>
      </c>
      <c r="AT151" s="524" t="s">
        <v>136</v>
      </c>
      <c r="AU151" s="524" t="s">
        <v>80</v>
      </c>
      <c r="AY151" s="435" t="s">
        <v>134</v>
      </c>
      <c r="BE151" s="525">
        <f>IF(N151="základní",J151,0)</f>
        <v>0</v>
      </c>
      <c r="BF151" s="525">
        <f>IF(N151="snížená",J151,0)</f>
        <v>0</v>
      </c>
      <c r="BG151" s="525">
        <f>IF(N151="zákl. přenesená",J151,0)</f>
        <v>0</v>
      </c>
      <c r="BH151" s="525">
        <f>IF(N151="sníž. přenesená",J151,0)</f>
        <v>0</v>
      </c>
      <c r="BI151" s="525">
        <f>IF(N151="nulová",J151,0)</f>
        <v>0</v>
      </c>
      <c r="BJ151" s="435" t="s">
        <v>20</v>
      </c>
      <c r="BK151" s="525">
        <f>ROUND(I151*H151,2)</f>
        <v>0</v>
      </c>
      <c r="BL151" s="435" t="s">
        <v>141</v>
      </c>
      <c r="BM151" s="524" t="s">
        <v>876</v>
      </c>
    </row>
    <row r="152" spans="1:65" s="445" customFormat="1" x14ac:dyDescent="0.2">
      <c r="A152" s="442"/>
      <c r="B152" s="443"/>
      <c r="C152" s="442"/>
      <c r="D152" s="526" t="s">
        <v>143</v>
      </c>
      <c r="E152" s="442"/>
      <c r="F152" s="527" t="s">
        <v>877</v>
      </c>
      <c r="G152" s="442"/>
      <c r="H152" s="442"/>
      <c r="I152" s="429"/>
      <c r="J152" s="442"/>
      <c r="K152" s="442"/>
      <c r="L152" s="443"/>
      <c r="M152" s="528"/>
      <c r="N152" s="529"/>
      <c r="O152" s="530"/>
      <c r="P152" s="530"/>
      <c r="Q152" s="530"/>
      <c r="R152" s="530"/>
      <c r="S152" s="530"/>
      <c r="T152" s="531"/>
      <c r="U152" s="442"/>
      <c r="V152" s="442"/>
      <c r="W152" s="442"/>
      <c r="X152" s="442"/>
      <c r="Y152" s="442"/>
      <c r="Z152" s="442"/>
      <c r="AA152" s="442"/>
      <c r="AB152" s="442"/>
      <c r="AC152" s="442"/>
      <c r="AD152" s="442"/>
      <c r="AE152" s="442"/>
      <c r="AT152" s="435" t="s">
        <v>143</v>
      </c>
      <c r="AU152" s="435" t="s">
        <v>80</v>
      </c>
    </row>
    <row r="153" spans="1:65" s="532" customFormat="1" x14ac:dyDescent="0.2">
      <c r="B153" s="533"/>
      <c r="D153" s="526" t="s">
        <v>145</v>
      </c>
      <c r="E153" s="534" t="s">
        <v>3</v>
      </c>
      <c r="F153" s="535" t="s">
        <v>878</v>
      </c>
      <c r="H153" s="536">
        <v>1.2130000000000001</v>
      </c>
      <c r="I153" s="430"/>
      <c r="L153" s="533"/>
      <c r="M153" s="537"/>
      <c r="N153" s="538"/>
      <c r="O153" s="538"/>
      <c r="P153" s="538"/>
      <c r="Q153" s="538"/>
      <c r="R153" s="538"/>
      <c r="S153" s="538"/>
      <c r="T153" s="539"/>
      <c r="AT153" s="534" t="s">
        <v>145</v>
      </c>
      <c r="AU153" s="534" t="s">
        <v>80</v>
      </c>
      <c r="AV153" s="532" t="s">
        <v>80</v>
      </c>
      <c r="AW153" s="532" t="s">
        <v>33</v>
      </c>
      <c r="AX153" s="532" t="s">
        <v>20</v>
      </c>
      <c r="AY153" s="534" t="s">
        <v>134</v>
      </c>
    </row>
    <row r="154" spans="1:65" s="445" customFormat="1" ht="16.5" customHeight="1" x14ac:dyDescent="0.2">
      <c r="A154" s="442"/>
      <c r="B154" s="443"/>
      <c r="C154" s="514" t="s">
        <v>254</v>
      </c>
      <c r="D154" s="514" t="s">
        <v>136</v>
      </c>
      <c r="E154" s="515" t="s">
        <v>879</v>
      </c>
      <c r="F154" s="516" t="s">
        <v>880</v>
      </c>
      <c r="G154" s="517" t="s">
        <v>219</v>
      </c>
      <c r="H154" s="518">
        <v>1.746</v>
      </c>
      <c r="I154" s="401"/>
      <c r="J154" s="519">
        <f>ROUND(I154*H154,2)</f>
        <v>0</v>
      </c>
      <c r="K154" s="516" t="s">
        <v>140</v>
      </c>
      <c r="L154" s="443"/>
      <c r="M154" s="520" t="s">
        <v>3</v>
      </c>
      <c r="N154" s="521" t="s">
        <v>42</v>
      </c>
      <c r="O154" s="522">
        <v>0.71599999999999997</v>
      </c>
      <c r="P154" s="522">
        <f>O154*H154</f>
        <v>1.2501359999999999</v>
      </c>
      <c r="Q154" s="522">
        <v>5.2300000000000003E-3</v>
      </c>
      <c r="R154" s="522">
        <f>Q154*H154</f>
        <v>9.1315800000000003E-3</v>
      </c>
      <c r="S154" s="522">
        <v>0</v>
      </c>
      <c r="T154" s="523">
        <f>S154*H154</f>
        <v>0</v>
      </c>
      <c r="U154" s="442"/>
      <c r="V154" s="442"/>
      <c r="W154" s="442"/>
      <c r="X154" s="442"/>
      <c r="Y154" s="442"/>
      <c r="Z154" s="442"/>
      <c r="AA154" s="442"/>
      <c r="AB154" s="442"/>
      <c r="AC154" s="442"/>
      <c r="AD154" s="442"/>
      <c r="AE154" s="442"/>
      <c r="AR154" s="524" t="s">
        <v>141</v>
      </c>
      <c r="AT154" s="524" t="s">
        <v>136</v>
      </c>
      <c r="AU154" s="524" t="s">
        <v>80</v>
      </c>
      <c r="AY154" s="435" t="s">
        <v>134</v>
      </c>
      <c r="BE154" s="525">
        <f>IF(N154="základní",J154,0)</f>
        <v>0</v>
      </c>
      <c r="BF154" s="525">
        <f>IF(N154="snížená",J154,0)</f>
        <v>0</v>
      </c>
      <c r="BG154" s="525">
        <f>IF(N154="zákl. přenesená",J154,0)</f>
        <v>0</v>
      </c>
      <c r="BH154" s="525">
        <f>IF(N154="sníž. přenesená",J154,0)</f>
        <v>0</v>
      </c>
      <c r="BI154" s="525">
        <f>IF(N154="nulová",J154,0)</f>
        <v>0</v>
      </c>
      <c r="BJ154" s="435" t="s">
        <v>20</v>
      </c>
      <c r="BK154" s="525">
        <f>ROUND(I154*H154,2)</f>
        <v>0</v>
      </c>
      <c r="BL154" s="435" t="s">
        <v>141</v>
      </c>
      <c r="BM154" s="524" t="s">
        <v>881</v>
      </c>
    </row>
    <row r="155" spans="1:65" s="445" customFormat="1" x14ac:dyDescent="0.2">
      <c r="A155" s="442"/>
      <c r="B155" s="443"/>
      <c r="C155" s="442"/>
      <c r="D155" s="526" t="s">
        <v>143</v>
      </c>
      <c r="E155" s="442"/>
      <c r="F155" s="527" t="s">
        <v>882</v>
      </c>
      <c r="G155" s="442"/>
      <c r="H155" s="442"/>
      <c r="I155" s="429"/>
      <c r="J155" s="442"/>
      <c r="K155" s="442"/>
      <c r="L155" s="443"/>
      <c r="M155" s="528"/>
      <c r="N155" s="529"/>
      <c r="O155" s="530"/>
      <c r="P155" s="530"/>
      <c r="Q155" s="530"/>
      <c r="R155" s="530"/>
      <c r="S155" s="530"/>
      <c r="T155" s="531"/>
      <c r="U155" s="442"/>
      <c r="V155" s="442"/>
      <c r="W155" s="442"/>
      <c r="X155" s="442"/>
      <c r="Y155" s="442"/>
      <c r="Z155" s="442"/>
      <c r="AA155" s="442"/>
      <c r="AB155" s="442"/>
      <c r="AC155" s="442"/>
      <c r="AD155" s="442"/>
      <c r="AE155" s="442"/>
      <c r="AT155" s="435" t="s">
        <v>143</v>
      </c>
      <c r="AU155" s="435" t="s">
        <v>80</v>
      </c>
    </row>
    <row r="156" spans="1:65" s="532" customFormat="1" x14ac:dyDescent="0.2">
      <c r="B156" s="533"/>
      <c r="D156" s="526" t="s">
        <v>145</v>
      </c>
      <c r="E156" s="534" t="s">
        <v>3</v>
      </c>
      <c r="F156" s="535" t="s">
        <v>883</v>
      </c>
      <c r="H156" s="536">
        <v>1.746</v>
      </c>
      <c r="I156" s="430"/>
      <c r="L156" s="533"/>
      <c r="M156" s="537"/>
      <c r="N156" s="538"/>
      <c r="O156" s="538"/>
      <c r="P156" s="538"/>
      <c r="Q156" s="538"/>
      <c r="R156" s="538"/>
      <c r="S156" s="538"/>
      <c r="T156" s="539"/>
      <c r="AT156" s="534" t="s">
        <v>145</v>
      </c>
      <c r="AU156" s="534" t="s">
        <v>80</v>
      </c>
      <c r="AV156" s="532" t="s">
        <v>80</v>
      </c>
      <c r="AW156" s="532" t="s">
        <v>33</v>
      </c>
      <c r="AX156" s="532" t="s">
        <v>20</v>
      </c>
      <c r="AY156" s="534" t="s">
        <v>134</v>
      </c>
    </row>
    <row r="157" spans="1:65" s="445" customFormat="1" ht="16.5" customHeight="1" x14ac:dyDescent="0.2">
      <c r="A157" s="442"/>
      <c r="B157" s="443"/>
      <c r="C157" s="514" t="s">
        <v>259</v>
      </c>
      <c r="D157" s="514" t="s">
        <v>136</v>
      </c>
      <c r="E157" s="515" t="s">
        <v>884</v>
      </c>
      <c r="F157" s="516" t="s">
        <v>885</v>
      </c>
      <c r="G157" s="517" t="s">
        <v>219</v>
      </c>
      <c r="H157" s="518">
        <v>1.746</v>
      </c>
      <c r="I157" s="401"/>
      <c r="J157" s="519">
        <f>ROUND(I157*H157,2)</f>
        <v>0</v>
      </c>
      <c r="K157" s="516" t="s">
        <v>140</v>
      </c>
      <c r="L157" s="443"/>
      <c r="M157" s="520" t="s">
        <v>3</v>
      </c>
      <c r="N157" s="521" t="s">
        <v>42</v>
      </c>
      <c r="O157" s="522">
        <v>0.22500000000000001</v>
      </c>
      <c r="P157" s="522">
        <f>O157*H157</f>
        <v>0.39285000000000003</v>
      </c>
      <c r="Q157" s="522">
        <v>0</v>
      </c>
      <c r="R157" s="522">
        <f>Q157*H157</f>
        <v>0</v>
      </c>
      <c r="S157" s="522">
        <v>0</v>
      </c>
      <c r="T157" s="523">
        <f>S157*H157</f>
        <v>0</v>
      </c>
      <c r="U157" s="442"/>
      <c r="V157" s="442"/>
      <c r="W157" s="442"/>
      <c r="X157" s="442"/>
      <c r="Y157" s="442"/>
      <c r="Z157" s="442"/>
      <c r="AA157" s="442"/>
      <c r="AB157" s="442"/>
      <c r="AC157" s="442"/>
      <c r="AD157" s="442"/>
      <c r="AE157" s="442"/>
      <c r="AR157" s="524" t="s">
        <v>141</v>
      </c>
      <c r="AT157" s="524" t="s">
        <v>136</v>
      </c>
      <c r="AU157" s="524" t="s">
        <v>80</v>
      </c>
      <c r="AY157" s="435" t="s">
        <v>134</v>
      </c>
      <c r="BE157" s="525">
        <f>IF(N157="základní",J157,0)</f>
        <v>0</v>
      </c>
      <c r="BF157" s="525">
        <f>IF(N157="snížená",J157,0)</f>
        <v>0</v>
      </c>
      <c r="BG157" s="525">
        <f>IF(N157="zákl. přenesená",J157,0)</f>
        <v>0</v>
      </c>
      <c r="BH157" s="525">
        <f>IF(N157="sníž. přenesená",J157,0)</f>
        <v>0</v>
      </c>
      <c r="BI157" s="525">
        <f>IF(N157="nulová",J157,0)</f>
        <v>0</v>
      </c>
      <c r="BJ157" s="435" t="s">
        <v>20</v>
      </c>
      <c r="BK157" s="525">
        <f>ROUND(I157*H157,2)</f>
        <v>0</v>
      </c>
      <c r="BL157" s="435" t="s">
        <v>141</v>
      </c>
      <c r="BM157" s="524" t="s">
        <v>886</v>
      </c>
    </row>
    <row r="158" spans="1:65" s="445" customFormat="1" x14ac:dyDescent="0.2">
      <c r="A158" s="442"/>
      <c r="B158" s="443"/>
      <c r="C158" s="442"/>
      <c r="D158" s="526" t="s">
        <v>143</v>
      </c>
      <c r="E158" s="442"/>
      <c r="F158" s="527" t="s">
        <v>887</v>
      </c>
      <c r="G158" s="442"/>
      <c r="H158" s="442"/>
      <c r="I158" s="429"/>
      <c r="J158" s="442"/>
      <c r="K158" s="442"/>
      <c r="L158" s="443"/>
      <c r="M158" s="528"/>
      <c r="N158" s="529"/>
      <c r="O158" s="530"/>
      <c r="P158" s="530"/>
      <c r="Q158" s="530"/>
      <c r="R158" s="530"/>
      <c r="S158" s="530"/>
      <c r="T158" s="531"/>
      <c r="U158" s="442"/>
      <c r="V158" s="442"/>
      <c r="W158" s="442"/>
      <c r="X158" s="442"/>
      <c r="Y158" s="442"/>
      <c r="Z158" s="442"/>
      <c r="AA158" s="442"/>
      <c r="AB158" s="442"/>
      <c r="AC158" s="442"/>
      <c r="AD158" s="442"/>
      <c r="AE158" s="442"/>
      <c r="AT158" s="435" t="s">
        <v>143</v>
      </c>
      <c r="AU158" s="435" t="s">
        <v>80</v>
      </c>
    </row>
    <row r="159" spans="1:65" s="501" customFormat="1" ht="22.9" customHeight="1" x14ac:dyDescent="0.2">
      <c r="B159" s="502"/>
      <c r="D159" s="503" t="s">
        <v>70</v>
      </c>
      <c r="E159" s="512" t="s">
        <v>170</v>
      </c>
      <c r="F159" s="512" t="s">
        <v>274</v>
      </c>
      <c r="I159" s="434"/>
      <c r="J159" s="513">
        <f>BK159</f>
        <v>0</v>
      </c>
      <c r="L159" s="502"/>
      <c r="M159" s="506"/>
      <c r="N159" s="507"/>
      <c r="O159" s="507"/>
      <c r="P159" s="508">
        <f>SUM(P160:P169)</f>
        <v>13.294</v>
      </c>
      <c r="Q159" s="507"/>
      <c r="R159" s="508">
        <f>SUM(R160:R169)</f>
        <v>11.516990000000002</v>
      </c>
      <c r="S159" s="507"/>
      <c r="T159" s="509">
        <f>SUM(T160:T169)</f>
        <v>0</v>
      </c>
      <c r="AR159" s="503" t="s">
        <v>20</v>
      </c>
      <c r="AT159" s="510" t="s">
        <v>70</v>
      </c>
      <c r="AU159" s="510" t="s">
        <v>20</v>
      </c>
      <c r="AY159" s="503" t="s">
        <v>134</v>
      </c>
      <c r="BK159" s="511">
        <f>SUM(BK160:BK169)</f>
        <v>0</v>
      </c>
    </row>
    <row r="160" spans="1:65" s="445" customFormat="1" ht="16.5" customHeight="1" x14ac:dyDescent="0.2">
      <c r="A160" s="442"/>
      <c r="B160" s="443"/>
      <c r="C160" s="514" t="s">
        <v>264</v>
      </c>
      <c r="D160" s="514" t="s">
        <v>136</v>
      </c>
      <c r="E160" s="515" t="s">
        <v>282</v>
      </c>
      <c r="F160" s="516" t="s">
        <v>283</v>
      </c>
      <c r="G160" s="517" t="s">
        <v>219</v>
      </c>
      <c r="H160" s="518">
        <v>17</v>
      </c>
      <c r="I160" s="401"/>
      <c r="J160" s="519">
        <f>ROUND(I160*H160,2)</f>
        <v>0</v>
      </c>
      <c r="K160" s="516" t="s">
        <v>140</v>
      </c>
      <c r="L160" s="443"/>
      <c r="M160" s="520" t="s">
        <v>3</v>
      </c>
      <c r="N160" s="521" t="s">
        <v>42</v>
      </c>
      <c r="O160" s="522">
        <v>3.1E-2</v>
      </c>
      <c r="P160" s="522">
        <f>O160*H160</f>
        <v>0.52700000000000002</v>
      </c>
      <c r="Q160" s="522">
        <v>0.23</v>
      </c>
      <c r="R160" s="522">
        <f>Q160*H160</f>
        <v>3.91</v>
      </c>
      <c r="S160" s="522">
        <v>0</v>
      </c>
      <c r="T160" s="523">
        <f>S160*H160</f>
        <v>0</v>
      </c>
      <c r="U160" s="442"/>
      <c r="V160" s="442"/>
      <c r="W160" s="442"/>
      <c r="X160" s="442"/>
      <c r="Y160" s="442"/>
      <c r="Z160" s="442"/>
      <c r="AA160" s="442"/>
      <c r="AB160" s="442"/>
      <c r="AC160" s="442"/>
      <c r="AD160" s="442"/>
      <c r="AE160" s="442"/>
      <c r="AR160" s="524" t="s">
        <v>141</v>
      </c>
      <c r="AT160" s="524" t="s">
        <v>136</v>
      </c>
      <c r="AU160" s="524" t="s">
        <v>80</v>
      </c>
      <c r="AY160" s="435" t="s">
        <v>134</v>
      </c>
      <c r="BE160" s="525">
        <f>IF(N160="základní",J160,0)</f>
        <v>0</v>
      </c>
      <c r="BF160" s="525">
        <f>IF(N160="snížená",J160,0)</f>
        <v>0</v>
      </c>
      <c r="BG160" s="525">
        <f>IF(N160="zákl. přenesená",J160,0)</f>
        <v>0</v>
      </c>
      <c r="BH160" s="525">
        <f>IF(N160="sníž. přenesená",J160,0)</f>
        <v>0</v>
      </c>
      <c r="BI160" s="525">
        <f>IF(N160="nulová",J160,0)</f>
        <v>0</v>
      </c>
      <c r="BJ160" s="435" t="s">
        <v>20</v>
      </c>
      <c r="BK160" s="525">
        <f>ROUND(I160*H160,2)</f>
        <v>0</v>
      </c>
      <c r="BL160" s="435" t="s">
        <v>141</v>
      </c>
      <c r="BM160" s="524" t="s">
        <v>888</v>
      </c>
    </row>
    <row r="161" spans="1:65" s="445" customFormat="1" x14ac:dyDescent="0.2">
      <c r="A161" s="442"/>
      <c r="B161" s="443"/>
      <c r="C161" s="442"/>
      <c r="D161" s="526" t="s">
        <v>143</v>
      </c>
      <c r="E161" s="442"/>
      <c r="F161" s="527" t="s">
        <v>285</v>
      </c>
      <c r="G161" s="442"/>
      <c r="H161" s="442"/>
      <c r="I161" s="429"/>
      <c r="J161" s="442"/>
      <c r="K161" s="442"/>
      <c r="L161" s="443"/>
      <c r="M161" s="528"/>
      <c r="N161" s="529"/>
      <c r="O161" s="530"/>
      <c r="P161" s="530"/>
      <c r="Q161" s="530"/>
      <c r="R161" s="530"/>
      <c r="S161" s="530"/>
      <c r="T161" s="531"/>
      <c r="U161" s="442"/>
      <c r="V161" s="442"/>
      <c r="W161" s="442"/>
      <c r="X161" s="442"/>
      <c r="Y161" s="442"/>
      <c r="Z161" s="442"/>
      <c r="AA161" s="442"/>
      <c r="AB161" s="442"/>
      <c r="AC161" s="442"/>
      <c r="AD161" s="442"/>
      <c r="AE161" s="442"/>
      <c r="AT161" s="435" t="s">
        <v>143</v>
      </c>
      <c r="AU161" s="435" t="s">
        <v>80</v>
      </c>
    </row>
    <row r="162" spans="1:65" s="445" customFormat="1" ht="21.75" customHeight="1" x14ac:dyDescent="0.2">
      <c r="A162" s="442"/>
      <c r="B162" s="443"/>
      <c r="C162" s="514" t="s">
        <v>8</v>
      </c>
      <c r="D162" s="514" t="s">
        <v>136</v>
      </c>
      <c r="E162" s="515" t="s">
        <v>889</v>
      </c>
      <c r="F162" s="516" t="s">
        <v>890</v>
      </c>
      <c r="G162" s="517" t="s">
        <v>219</v>
      </c>
      <c r="H162" s="518">
        <v>17</v>
      </c>
      <c r="I162" s="401"/>
      <c r="J162" s="519">
        <f>ROUND(I162*H162,2)</f>
        <v>0</v>
      </c>
      <c r="K162" s="516" t="s">
        <v>140</v>
      </c>
      <c r="L162" s="443"/>
      <c r="M162" s="520" t="s">
        <v>3</v>
      </c>
      <c r="N162" s="521" t="s">
        <v>42</v>
      </c>
      <c r="O162" s="522">
        <v>0.66</v>
      </c>
      <c r="P162" s="522">
        <f>O162*H162</f>
        <v>11.22</v>
      </c>
      <c r="Q162" s="522">
        <v>0.14610000000000001</v>
      </c>
      <c r="R162" s="522">
        <f>Q162*H162</f>
        <v>2.4837000000000002</v>
      </c>
      <c r="S162" s="522">
        <v>0</v>
      </c>
      <c r="T162" s="523">
        <f>S162*H162</f>
        <v>0</v>
      </c>
      <c r="U162" s="442"/>
      <c r="V162" s="442"/>
      <c r="W162" s="442"/>
      <c r="X162" s="442"/>
      <c r="Y162" s="442"/>
      <c r="Z162" s="442"/>
      <c r="AA162" s="442"/>
      <c r="AB162" s="442"/>
      <c r="AC162" s="442"/>
      <c r="AD162" s="442"/>
      <c r="AE162" s="442"/>
      <c r="AR162" s="524" t="s">
        <v>141</v>
      </c>
      <c r="AT162" s="524" t="s">
        <v>136</v>
      </c>
      <c r="AU162" s="524" t="s">
        <v>80</v>
      </c>
      <c r="AY162" s="435" t="s">
        <v>134</v>
      </c>
      <c r="BE162" s="525">
        <f>IF(N162="základní",J162,0)</f>
        <v>0</v>
      </c>
      <c r="BF162" s="525">
        <f>IF(N162="snížená",J162,0)</f>
        <v>0</v>
      </c>
      <c r="BG162" s="525">
        <f>IF(N162="zákl. přenesená",J162,0)</f>
        <v>0</v>
      </c>
      <c r="BH162" s="525">
        <f>IF(N162="sníž. přenesená",J162,0)</f>
        <v>0</v>
      </c>
      <c r="BI162" s="525">
        <f>IF(N162="nulová",J162,0)</f>
        <v>0</v>
      </c>
      <c r="BJ162" s="435" t="s">
        <v>20</v>
      </c>
      <c r="BK162" s="525">
        <f>ROUND(I162*H162,2)</f>
        <v>0</v>
      </c>
      <c r="BL162" s="435" t="s">
        <v>141</v>
      </c>
      <c r="BM162" s="524" t="s">
        <v>891</v>
      </c>
    </row>
    <row r="163" spans="1:65" s="445" customFormat="1" ht="19.5" x14ac:dyDescent="0.2">
      <c r="A163" s="442"/>
      <c r="B163" s="443"/>
      <c r="C163" s="442"/>
      <c r="D163" s="526" t="s">
        <v>143</v>
      </c>
      <c r="E163" s="442"/>
      <c r="F163" s="527" t="s">
        <v>892</v>
      </c>
      <c r="G163" s="442"/>
      <c r="H163" s="442"/>
      <c r="I163" s="429"/>
      <c r="J163" s="442"/>
      <c r="K163" s="442"/>
      <c r="L163" s="443"/>
      <c r="M163" s="528"/>
      <c r="N163" s="529"/>
      <c r="O163" s="530"/>
      <c r="P163" s="530"/>
      <c r="Q163" s="530"/>
      <c r="R163" s="530"/>
      <c r="S163" s="530"/>
      <c r="T163" s="531"/>
      <c r="U163" s="442"/>
      <c r="V163" s="442"/>
      <c r="W163" s="442"/>
      <c r="X163" s="442"/>
      <c r="Y163" s="442"/>
      <c r="Z163" s="442"/>
      <c r="AA163" s="442"/>
      <c r="AB163" s="442"/>
      <c r="AC163" s="442"/>
      <c r="AD163" s="442"/>
      <c r="AE163" s="442"/>
      <c r="AT163" s="435" t="s">
        <v>143</v>
      </c>
      <c r="AU163" s="435" t="s">
        <v>80</v>
      </c>
    </row>
    <row r="164" spans="1:65" s="445" customFormat="1" ht="16.5" customHeight="1" x14ac:dyDescent="0.2">
      <c r="A164" s="442"/>
      <c r="B164" s="443"/>
      <c r="C164" s="514" t="s">
        <v>275</v>
      </c>
      <c r="D164" s="514" t="s">
        <v>136</v>
      </c>
      <c r="E164" s="515" t="s">
        <v>893</v>
      </c>
      <c r="F164" s="516" t="s">
        <v>894</v>
      </c>
      <c r="G164" s="517" t="s">
        <v>219</v>
      </c>
      <c r="H164" s="518">
        <v>119</v>
      </c>
      <c r="I164" s="401"/>
      <c r="J164" s="519">
        <f>ROUND(I164*H164,2)</f>
        <v>0</v>
      </c>
      <c r="K164" s="516" t="s">
        <v>140</v>
      </c>
      <c r="L164" s="443"/>
      <c r="M164" s="520" t="s">
        <v>3</v>
      </c>
      <c r="N164" s="521" t="s">
        <v>42</v>
      </c>
      <c r="O164" s="522">
        <v>1.2999999999999999E-2</v>
      </c>
      <c r="P164" s="522">
        <f>O164*H164</f>
        <v>1.5469999999999999</v>
      </c>
      <c r="Q164" s="522">
        <v>2.3630000000000002E-2</v>
      </c>
      <c r="R164" s="522">
        <f>Q164*H164</f>
        <v>2.8119700000000001</v>
      </c>
      <c r="S164" s="522">
        <v>0</v>
      </c>
      <c r="T164" s="523">
        <f>S164*H164</f>
        <v>0</v>
      </c>
      <c r="U164" s="442"/>
      <c r="V164" s="442"/>
      <c r="W164" s="442"/>
      <c r="X164" s="442"/>
      <c r="Y164" s="442"/>
      <c r="Z164" s="442"/>
      <c r="AA164" s="442"/>
      <c r="AB164" s="442"/>
      <c r="AC164" s="442"/>
      <c r="AD164" s="442"/>
      <c r="AE164" s="442"/>
      <c r="AR164" s="524" t="s">
        <v>141</v>
      </c>
      <c r="AT164" s="524" t="s">
        <v>136</v>
      </c>
      <c r="AU164" s="524" t="s">
        <v>80</v>
      </c>
      <c r="AY164" s="435" t="s">
        <v>134</v>
      </c>
      <c r="BE164" s="525">
        <f>IF(N164="základní",J164,0)</f>
        <v>0</v>
      </c>
      <c r="BF164" s="525">
        <f>IF(N164="snížená",J164,0)</f>
        <v>0</v>
      </c>
      <c r="BG164" s="525">
        <f>IF(N164="zákl. přenesená",J164,0)</f>
        <v>0</v>
      </c>
      <c r="BH164" s="525">
        <f>IF(N164="sníž. přenesená",J164,0)</f>
        <v>0</v>
      </c>
      <c r="BI164" s="525">
        <f>IF(N164="nulová",J164,0)</f>
        <v>0</v>
      </c>
      <c r="BJ164" s="435" t="s">
        <v>20</v>
      </c>
      <c r="BK164" s="525">
        <f>ROUND(I164*H164,2)</f>
        <v>0</v>
      </c>
      <c r="BL164" s="435" t="s">
        <v>141</v>
      </c>
      <c r="BM164" s="524" t="s">
        <v>895</v>
      </c>
    </row>
    <row r="165" spans="1:65" s="445" customFormat="1" ht="19.5" x14ac:dyDescent="0.2">
      <c r="A165" s="442"/>
      <c r="B165" s="443"/>
      <c r="C165" s="442"/>
      <c r="D165" s="526" t="s">
        <v>143</v>
      </c>
      <c r="E165" s="442"/>
      <c r="F165" s="527" t="s">
        <v>896</v>
      </c>
      <c r="G165" s="442"/>
      <c r="H165" s="442"/>
      <c r="I165" s="429"/>
      <c r="J165" s="442"/>
      <c r="K165" s="442"/>
      <c r="L165" s="443"/>
      <c r="M165" s="528"/>
      <c r="N165" s="529"/>
      <c r="O165" s="530"/>
      <c r="P165" s="530"/>
      <c r="Q165" s="530"/>
      <c r="R165" s="530"/>
      <c r="S165" s="530"/>
      <c r="T165" s="531"/>
      <c r="U165" s="442"/>
      <c r="V165" s="442"/>
      <c r="W165" s="442"/>
      <c r="X165" s="442"/>
      <c r="Y165" s="442"/>
      <c r="Z165" s="442"/>
      <c r="AA165" s="442"/>
      <c r="AB165" s="442"/>
      <c r="AC165" s="442"/>
      <c r="AD165" s="442"/>
      <c r="AE165" s="442"/>
      <c r="AT165" s="435" t="s">
        <v>143</v>
      </c>
      <c r="AU165" s="435" t="s">
        <v>80</v>
      </c>
    </row>
    <row r="166" spans="1:65" s="532" customFormat="1" x14ac:dyDescent="0.2">
      <c r="B166" s="533"/>
      <c r="D166" s="526" t="s">
        <v>145</v>
      </c>
      <c r="E166" s="534" t="s">
        <v>3</v>
      </c>
      <c r="F166" s="535" t="s">
        <v>897</v>
      </c>
      <c r="H166" s="536">
        <v>119</v>
      </c>
      <c r="I166" s="430"/>
      <c r="L166" s="533"/>
      <c r="M166" s="537"/>
      <c r="N166" s="538"/>
      <c r="O166" s="538"/>
      <c r="P166" s="538"/>
      <c r="Q166" s="538"/>
      <c r="R166" s="538"/>
      <c r="S166" s="538"/>
      <c r="T166" s="539"/>
      <c r="AT166" s="534" t="s">
        <v>145</v>
      </c>
      <c r="AU166" s="534" t="s">
        <v>80</v>
      </c>
      <c r="AV166" s="532" t="s">
        <v>80</v>
      </c>
      <c r="AW166" s="532" t="s">
        <v>33</v>
      </c>
      <c r="AX166" s="532" t="s">
        <v>20</v>
      </c>
      <c r="AY166" s="534" t="s">
        <v>134</v>
      </c>
    </row>
    <row r="167" spans="1:65" s="445" customFormat="1" ht="16.5" customHeight="1" x14ac:dyDescent="0.2">
      <c r="A167" s="442"/>
      <c r="B167" s="443"/>
      <c r="C167" s="563" t="s">
        <v>281</v>
      </c>
      <c r="D167" s="563" t="s">
        <v>292</v>
      </c>
      <c r="E167" s="564" t="s">
        <v>293</v>
      </c>
      <c r="F167" s="565" t="s">
        <v>294</v>
      </c>
      <c r="G167" s="566" t="s">
        <v>219</v>
      </c>
      <c r="H167" s="567">
        <v>17.510000000000002</v>
      </c>
      <c r="I167" s="402"/>
      <c r="J167" s="568">
        <f>ROUND(I167*H167,2)</f>
        <v>0</v>
      </c>
      <c r="K167" s="565" t="s">
        <v>140</v>
      </c>
      <c r="L167" s="569"/>
      <c r="M167" s="570" t="s">
        <v>3</v>
      </c>
      <c r="N167" s="571" t="s">
        <v>42</v>
      </c>
      <c r="O167" s="522">
        <v>0</v>
      </c>
      <c r="P167" s="522">
        <f>O167*H167</f>
        <v>0</v>
      </c>
      <c r="Q167" s="522">
        <v>0.13200000000000001</v>
      </c>
      <c r="R167" s="522">
        <f>Q167*H167</f>
        <v>2.3113200000000003</v>
      </c>
      <c r="S167" s="522">
        <v>0</v>
      </c>
      <c r="T167" s="523">
        <f>S167*H167</f>
        <v>0</v>
      </c>
      <c r="U167" s="442"/>
      <c r="V167" s="442"/>
      <c r="W167" s="442"/>
      <c r="X167" s="442"/>
      <c r="Y167" s="442"/>
      <c r="Z167" s="442"/>
      <c r="AA167" s="442"/>
      <c r="AB167" s="442"/>
      <c r="AC167" s="442"/>
      <c r="AD167" s="442"/>
      <c r="AE167" s="442"/>
      <c r="AR167" s="524" t="s">
        <v>190</v>
      </c>
      <c r="AT167" s="524" t="s">
        <v>292</v>
      </c>
      <c r="AU167" s="524" t="s">
        <v>80</v>
      </c>
      <c r="AY167" s="435" t="s">
        <v>134</v>
      </c>
      <c r="BE167" s="525">
        <f>IF(N167="základní",J167,0)</f>
        <v>0</v>
      </c>
      <c r="BF167" s="525">
        <f>IF(N167="snížená",J167,0)</f>
        <v>0</v>
      </c>
      <c r="BG167" s="525">
        <f>IF(N167="zákl. přenesená",J167,0)</f>
        <v>0</v>
      </c>
      <c r="BH167" s="525">
        <f>IF(N167="sníž. přenesená",J167,0)</f>
        <v>0</v>
      </c>
      <c r="BI167" s="525">
        <f>IF(N167="nulová",J167,0)</f>
        <v>0</v>
      </c>
      <c r="BJ167" s="435" t="s">
        <v>20</v>
      </c>
      <c r="BK167" s="525">
        <f>ROUND(I167*H167,2)</f>
        <v>0</v>
      </c>
      <c r="BL167" s="435" t="s">
        <v>141</v>
      </c>
      <c r="BM167" s="524" t="s">
        <v>898</v>
      </c>
    </row>
    <row r="168" spans="1:65" s="445" customFormat="1" x14ac:dyDescent="0.2">
      <c r="A168" s="442"/>
      <c r="B168" s="443"/>
      <c r="C168" s="442"/>
      <c r="D168" s="526" t="s">
        <v>143</v>
      </c>
      <c r="E168" s="442"/>
      <c r="F168" s="527" t="s">
        <v>294</v>
      </c>
      <c r="G168" s="442"/>
      <c r="H168" s="442"/>
      <c r="I168" s="429"/>
      <c r="J168" s="442"/>
      <c r="K168" s="442"/>
      <c r="L168" s="443"/>
      <c r="M168" s="528"/>
      <c r="N168" s="529"/>
      <c r="O168" s="530"/>
      <c r="P168" s="530"/>
      <c r="Q168" s="530"/>
      <c r="R168" s="530"/>
      <c r="S168" s="530"/>
      <c r="T168" s="531"/>
      <c r="U168" s="442"/>
      <c r="V168" s="442"/>
      <c r="W168" s="442"/>
      <c r="X168" s="442"/>
      <c r="Y168" s="442"/>
      <c r="Z168" s="442"/>
      <c r="AA168" s="442"/>
      <c r="AB168" s="442"/>
      <c r="AC168" s="442"/>
      <c r="AD168" s="442"/>
      <c r="AE168" s="442"/>
      <c r="AT168" s="435" t="s">
        <v>143</v>
      </c>
      <c r="AU168" s="435" t="s">
        <v>80</v>
      </c>
    </row>
    <row r="169" spans="1:65" s="532" customFormat="1" x14ac:dyDescent="0.2">
      <c r="B169" s="533"/>
      <c r="D169" s="526" t="s">
        <v>145</v>
      </c>
      <c r="E169" s="534" t="s">
        <v>3</v>
      </c>
      <c r="F169" s="535" t="s">
        <v>899</v>
      </c>
      <c r="H169" s="536">
        <v>17.510000000000002</v>
      </c>
      <c r="I169" s="430"/>
      <c r="L169" s="533"/>
      <c r="M169" s="537"/>
      <c r="N169" s="538"/>
      <c r="O169" s="538"/>
      <c r="P169" s="538"/>
      <c r="Q169" s="538"/>
      <c r="R169" s="538"/>
      <c r="S169" s="538"/>
      <c r="T169" s="539"/>
      <c r="AT169" s="534" t="s">
        <v>145</v>
      </c>
      <c r="AU169" s="534" t="s">
        <v>80</v>
      </c>
      <c r="AV169" s="532" t="s">
        <v>80</v>
      </c>
      <c r="AW169" s="532" t="s">
        <v>33</v>
      </c>
      <c r="AX169" s="532" t="s">
        <v>20</v>
      </c>
      <c r="AY169" s="534" t="s">
        <v>134</v>
      </c>
    </row>
    <row r="170" spans="1:65" s="501" customFormat="1" ht="22.9" customHeight="1" x14ac:dyDescent="0.2">
      <c r="B170" s="502"/>
      <c r="D170" s="503" t="s">
        <v>70</v>
      </c>
      <c r="E170" s="512" t="s">
        <v>416</v>
      </c>
      <c r="F170" s="512" t="s">
        <v>417</v>
      </c>
      <c r="I170" s="434"/>
      <c r="J170" s="513">
        <f>BK170</f>
        <v>0</v>
      </c>
      <c r="L170" s="502"/>
      <c r="M170" s="506"/>
      <c r="N170" s="507"/>
      <c r="O170" s="507"/>
      <c r="P170" s="508">
        <f>SUM(P171:P176)</f>
        <v>8.6270000000000007</v>
      </c>
      <c r="Q170" s="507"/>
      <c r="R170" s="508">
        <f>SUM(R171:R176)</f>
        <v>5.5102200000000003</v>
      </c>
      <c r="S170" s="507"/>
      <c r="T170" s="509">
        <f>SUM(T171:T176)</f>
        <v>0</v>
      </c>
      <c r="AR170" s="503" t="s">
        <v>20</v>
      </c>
      <c r="AT170" s="510" t="s">
        <v>70</v>
      </c>
      <c r="AU170" s="510" t="s">
        <v>20</v>
      </c>
      <c r="AY170" s="503" t="s">
        <v>134</v>
      </c>
      <c r="BK170" s="511">
        <f>SUM(BK171:BK176)</f>
        <v>0</v>
      </c>
    </row>
    <row r="171" spans="1:65" s="445" customFormat="1" ht="16.5" customHeight="1" x14ac:dyDescent="0.2">
      <c r="A171" s="442"/>
      <c r="B171" s="443"/>
      <c r="C171" s="514" t="s">
        <v>286</v>
      </c>
      <c r="D171" s="514" t="s">
        <v>136</v>
      </c>
      <c r="E171" s="515" t="s">
        <v>900</v>
      </c>
      <c r="F171" s="516" t="s">
        <v>901</v>
      </c>
      <c r="G171" s="517" t="s">
        <v>458</v>
      </c>
      <c r="H171" s="518">
        <v>5</v>
      </c>
      <c r="I171" s="401"/>
      <c r="J171" s="519">
        <f>ROUND(I171*H171,2)</f>
        <v>0</v>
      </c>
      <c r="K171" s="516" t="s">
        <v>140</v>
      </c>
      <c r="L171" s="443"/>
      <c r="M171" s="520" t="s">
        <v>3</v>
      </c>
      <c r="N171" s="521" t="s">
        <v>42</v>
      </c>
      <c r="O171" s="522">
        <v>1.5620000000000001</v>
      </c>
      <c r="P171" s="522">
        <f>O171*H171</f>
        <v>7.8100000000000005</v>
      </c>
      <c r="Q171" s="522">
        <v>1.0189999999999999E-2</v>
      </c>
      <c r="R171" s="522">
        <f>Q171*H171</f>
        <v>5.0949999999999995E-2</v>
      </c>
      <c r="S171" s="522">
        <v>0</v>
      </c>
      <c r="T171" s="523">
        <f>S171*H171</f>
        <v>0</v>
      </c>
      <c r="U171" s="442"/>
      <c r="V171" s="442"/>
      <c r="W171" s="442"/>
      <c r="X171" s="442"/>
      <c r="Y171" s="442"/>
      <c r="Z171" s="442"/>
      <c r="AA171" s="442"/>
      <c r="AB171" s="442"/>
      <c r="AC171" s="442"/>
      <c r="AD171" s="442"/>
      <c r="AE171" s="442"/>
      <c r="AR171" s="524" t="s">
        <v>141</v>
      </c>
      <c r="AT171" s="524" t="s">
        <v>136</v>
      </c>
      <c r="AU171" s="524" t="s">
        <v>80</v>
      </c>
      <c r="AY171" s="435" t="s">
        <v>134</v>
      </c>
      <c r="BE171" s="525">
        <f>IF(N171="základní",J171,0)</f>
        <v>0</v>
      </c>
      <c r="BF171" s="525">
        <f>IF(N171="snížená",J171,0)</f>
        <v>0</v>
      </c>
      <c r="BG171" s="525">
        <f>IF(N171="zákl. přenesená",J171,0)</f>
        <v>0</v>
      </c>
      <c r="BH171" s="525">
        <f>IF(N171="sníž. přenesená",J171,0)</f>
        <v>0</v>
      </c>
      <c r="BI171" s="525">
        <f>IF(N171="nulová",J171,0)</f>
        <v>0</v>
      </c>
      <c r="BJ171" s="435" t="s">
        <v>20</v>
      </c>
      <c r="BK171" s="525">
        <f>ROUND(I171*H171,2)</f>
        <v>0</v>
      </c>
      <c r="BL171" s="435" t="s">
        <v>141</v>
      </c>
      <c r="BM171" s="524" t="s">
        <v>902</v>
      </c>
    </row>
    <row r="172" spans="1:65" s="445" customFormat="1" x14ac:dyDescent="0.2">
      <c r="A172" s="442"/>
      <c r="B172" s="443"/>
      <c r="C172" s="442"/>
      <c r="D172" s="526" t="s">
        <v>143</v>
      </c>
      <c r="E172" s="442"/>
      <c r="F172" s="527" t="s">
        <v>901</v>
      </c>
      <c r="G172" s="442"/>
      <c r="H172" s="442"/>
      <c r="I172" s="429"/>
      <c r="J172" s="442"/>
      <c r="K172" s="442"/>
      <c r="L172" s="443"/>
      <c r="M172" s="528"/>
      <c r="N172" s="529"/>
      <c r="O172" s="530"/>
      <c r="P172" s="530"/>
      <c r="Q172" s="530"/>
      <c r="R172" s="530"/>
      <c r="S172" s="530"/>
      <c r="T172" s="531"/>
      <c r="U172" s="442"/>
      <c r="V172" s="442"/>
      <c r="W172" s="442"/>
      <c r="X172" s="442"/>
      <c r="Y172" s="442"/>
      <c r="Z172" s="442"/>
      <c r="AA172" s="442"/>
      <c r="AB172" s="442"/>
      <c r="AC172" s="442"/>
      <c r="AD172" s="442"/>
      <c r="AE172" s="442"/>
      <c r="AT172" s="435" t="s">
        <v>143</v>
      </c>
      <c r="AU172" s="435" t="s">
        <v>80</v>
      </c>
    </row>
    <row r="173" spans="1:65" s="445" customFormat="1" ht="16.5" customHeight="1" x14ac:dyDescent="0.2">
      <c r="A173" s="442"/>
      <c r="B173" s="443"/>
      <c r="C173" s="563" t="s">
        <v>291</v>
      </c>
      <c r="D173" s="563" t="s">
        <v>292</v>
      </c>
      <c r="E173" s="564" t="s">
        <v>903</v>
      </c>
      <c r="F173" s="565" t="s">
        <v>904</v>
      </c>
      <c r="G173" s="566" t="s">
        <v>458</v>
      </c>
      <c r="H173" s="567">
        <v>5</v>
      </c>
      <c r="I173" s="402"/>
      <c r="J173" s="568">
        <f>ROUND(I173*H173,2)</f>
        <v>0</v>
      </c>
      <c r="K173" s="565" t="s">
        <v>3</v>
      </c>
      <c r="L173" s="569"/>
      <c r="M173" s="570" t="s">
        <v>3</v>
      </c>
      <c r="N173" s="571" t="s">
        <v>42</v>
      </c>
      <c r="O173" s="522">
        <v>0</v>
      </c>
      <c r="P173" s="522">
        <f>O173*H173</f>
        <v>0</v>
      </c>
      <c r="Q173" s="522">
        <v>0.8</v>
      </c>
      <c r="R173" s="522">
        <f>Q173*H173</f>
        <v>4</v>
      </c>
      <c r="S173" s="522">
        <v>0</v>
      </c>
      <c r="T173" s="523">
        <f>S173*H173</f>
        <v>0</v>
      </c>
      <c r="U173" s="442"/>
      <c r="V173" s="442"/>
      <c r="W173" s="442"/>
      <c r="X173" s="442"/>
      <c r="Y173" s="442"/>
      <c r="Z173" s="442"/>
      <c r="AA173" s="442"/>
      <c r="AB173" s="442"/>
      <c r="AC173" s="442"/>
      <c r="AD173" s="442"/>
      <c r="AE173" s="442"/>
      <c r="AR173" s="524" t="s">
        <v>190</v>
      </c>
      <c r="AT173" s="524" t="s">
        <v>292</v>
      </c>
      <c r="AU173" s="524" t="s">
        <v>80</v>
      </c>
      <c r="AY173" s="435" t="s">
        <v>134</v>
      </c>
      <c r="BE173" s="525">
        <f>IF(N173="základní",J173,0)</f>
        <v>0</v>
      </c>
      <c r="BF173" s="525">
        <f>IF(N173="snížená",J173,0)</f>
        <v>0</v>
      </c>
      <c r="BG173" s="525">
        <f>IF(N173="zákl. přenesená",J173,0)</f>
        <v>0</v>
      </c>
      <c r="BH173" s="525">
        <f>IF(N173="sníž. přenesená",J173,0)</f>
        <v>0</v>
      </c>
      <c r="BI173" s="525">
        <f>IF(N173="nulová",J173,0)</f>
        <v>0</v>
      </c>
      <c r="BJ173" s="435" t="s">
        <v>20</v>
      </c>
      <c r="BK173" s="525">
        <f>ROUND(I173*H173,2)</f>
        <v>0</v>
      </c>
      <c r="BL173" s="435" t="s">
        <v>141</v>
      </c>
      <c r="BM173" s="524" t="s">
        <v>905</v>
      </c>
    </row>
    <row r="174" spans="1:65" s="445" customFormat="1" ht="16.5" customHeight="1" x14ac:dyDescent="0.2">
      <c r="A174" s="442"/>
      <c r="B174" s="443"/>
      <c r="C174" s="514" t="s">
        <v>299</v>
      </c>
      <c r="D174" s="514" t="s">
        <v>136</v>
      </c>
      <c r="E174" s="515" t="s">
        <v>906</v>
      </c>
      <c r="F174" s="516" t="s">
        <v>907</v>
      </c>
      <c r="G174" s="517" t="s">
        <v>458</v>
      </c>
      <c r="H174" s="518">
        <v>1</v>
      </c>
      <c r="I174" s="401"/>
      <c r="J174" s="519">
        <f>ROUND(I174*H174,2)</f>
        <v>0</v>
      </c>
      <c r="K174" s="516" t="s">
        <v>140</v>
      </c>
      <c r="L174" s="443"/>
      <c r="M174" s="520" t="s">
        <v>3</v>
      </c>
      <c r="N174" s="521" t="s">
        <v>42</v>
      </c>
      <c r="O174" s="522">
        <v>0.81699999999999995</v>
      </c>
      <c r="P174" s="522">
        <f>O174*H174</f>
        <v>0.81699999999999995</v>
      </c>
      <c r="Q174" s="522">
        <v>3.9269999999999999E-2</v>
      </c>
      <c r="R174" s="522">
        <f>Q174*H174</f>
        <v>3.9269999999999999E-2</v>
      </c>
      <c r="S174" s="522">
        <v>0</v>
      </c>
      <c r="T174" s="523">
        <f>S174*H174</f>
        <v>0</v>
      </c>
      <c r="U174" s="442"/>
      <c r="V174" s="442"/>
      <c r="W174" s="442"/>
      <c r="X174" s="442"/>
      <c r="Y174" s="442"/>
      <c r="Z174" s="442"/>
      <c r="AA174" s="442"/>
      <c r="AB174" s="442"/>
      <c r="AC174" s="442"/>
      <c r="AD174" s="442"/>
      <c r="AE174" s="442"/>
      <c r="AR174" s="524" t="s">
        <v>141</v>
      </c>
      <c r="AT174" s="524" t="s">
        <v>136</v>
      </c>
      <c r="AU174" s="524" t="s">
        <v>80</v>
      </c>
      <c r="AY174" s="435" t="s">
        <v>134</v>
      </c>
      <c r="BE174" s="525">
        <f>IF(N174="základní",J174,0)</f>
        <v>0</v>
      </c>
      <c r="BF174" s="525">
        <f>IF(N174="snížená",J174,0)</f>
        <v>0</v>
      </c>
      <c r="BG174" s="525">
        <f>IF(N174="zákl. přenesená",J174,0)</f>
        <v>0</v>
      </c>
      <c r="BH174" s="525">
        <f>IF(N174="sníž. přenesená",J174,0)</f>
        <v>0</v>
      </c>
      <c r="BI174" s="525">
        <f>IF(N174="nulová",J174,0)</f>
        <v>0</v>
      </c>
      <c r="BJ174" s="435" t="s">
        <v>20</v>
      </c>
      <c r="BK174" s="525">
        <f>ROUND(I174*H174,2)</f>
        <v>0</v>
      </c>
      <c r="BL174" s="435" t="s">
        <v>141</v>
      </c>
      <c r="BM174" s="524" t="s">
        <v>908</v>
      </c>
    </row>
    <row r="175" spans="1:65" s="445" customFormat="1" x14ac:dyDescent="0.2">
      <c r="A175" s="442"/>
      <c r="B175" s="443"/>
      <c r="C175" s="442"/>
      <c r="D175" s="526" t="s">
        <v>143</v>
      </c>
      <c r="E175" s="442"/>
      <c r="F175" s="527" t="s">
        <v>907</v>
      </c>
      <c r="G175" s="442"/>
      <c r="H175" s="442"/>
      <c r="I175" s="429"/>
      <c r="J175" s="442"/>
      <c r="K175" s="442"/>
      <c r="L175" s="443"/>
      <c r="M175" s="528"/>
      <c r="N175" s="529"/>
      <c r="O175" s="530"/>
      <c r="P175" s="530"/>
      <c r="Q175" s="530"/>
      <c r="R175" s="530"/>
      <c r="S175" s="530"/>
      <c r="T175" s="531"/>
      <c r="U175" s="442"/>
      <c r="V175" s="442"/>
      <c r="W175" s="442"/>
      <c r="X175" s="442"/>
      <c r="Y175" s="442"/>
      <c r="Z175" s="442"/>
      <c r="AA175" s="442"/>
      <c r="AB175" s="442"/>
      <c r="AC175" s="442"/>
      <c r="AD175" s="442"/>
      <c r="AE175" s="442"/>
      <c r="AT175" s="435" t="s">
        <v>143</v>
      </c>
      <c r="AU175" s="435" t="s">
        <v>80</v>
      </c>
    </row>
    <row r="176" spans="1:65" s="445" customFormat="1" ht="16.5" customHeight="1" x14ac:dyDescent="0.2">
      <c r="A176" s="442"/>
      <c r="B176" s="443"/>
      <c r="C176" s="563" t="s">
        <v>307</v>
      </c>
      <c r="D176" s="563" t="s">
        <v>292</v>
      </c>
      <c r="E176" s="564" t="s">
        <v>909</v>
      </c>
      <c r="F176" s="565" t="s">
        <v>910</v>
      </c>
      <c r="G176" s="566" t="s">
        <v>458</v>
      </c>
      <c r="H176" s="567">
        <v>1</v>
      </c>
      <c r="I176" s="402"/>
      <c r="J176" s="568">
        <f>ROUND(I176*H176,2)</f>
        <v>0</v>
      </c>
      <c r="K176" s="565" t="s">
        <v>3</v>
      </c>
      <c r="L176" s="569"/>
      <c r="M176" s="570" t="s">
        <v>3</v>
      </c>
      <c r="N176" s="571" t="s">
        <v>42</v>
      </c>
      <c r="O176" s="522">
        <v>0</v>
      </c>
      <c r="P176" s="522">
        <f>O176*H176</f>
        <v>0</v>
      </c>
      <c r="Q176" s="522">
        <v>1.42</v>
      </c>
      <c r="R176" s="522">
        <f>Q176*H176</f>
        <v>1.42</v>
      </c>
      <c r="S176" s="522">
        <v>0</v>
      </c>
      <c r="T176" s="523">
        <f>S176*H176</f>
        <v>0</v>
      </c>
      <c r="U176" s="442"/>
      <c r="V176" s="442"/>
      <c r="W176" s="442"/>
      <c r="X176" s="442"/>
      <c r="Y176" s="442"/>
      <c r="Z176" s="442"/>
      <c r="AA176" s="442"/>
      <c r="AB176" s="442"/>
      <c r="AC176" s="442"/>
      <c r="AD176" s="442"/>
      <c r="AE176" s="442"/>
      <c r="AR176" s="524" t="s">
        <v>190</v>
      </c>
      <c r="AT176" s="524" t="s">
        <v>292</v>
      </c>
      <c r="AU176" s="524" t="s">
        <v>80</v>
      </c>
      <c r="AY176" s="435" t="s">
        <v>134</v>
      </c>
      <c r="BE176" s="525">
        <f>IF(N176="základní",J176,0)</f>
        <v>0</v>
      </c>
      <c r="BF176" s="525">
        <f>IF(N176="snížená",J176,0)</f>
        <v>0</v>
      </c>
      <c r="BG176" s="525">
        <f>IF(N176="zákl. přenesená",J176,0)</f>
        <v>0</v>
      </c>
      <c r="BH176" s="525">
        <f>IF(N176="sníž. přenesená",J176,0)</f>
        <v>0</v>
      </c>
      <c r="BI176" s="525">
        <f>IF(N176="nulová",J176,0)</f>
        <v>0</v>
      </c>
      <c r="BJ176" s="435" t="s">
        <v>20</v>
      </c>
      <c r="BK176" s="525">
        <f>ROUND(I176*H176,2)</f>
        <v>0</v>
      </c>
      <c r="BL176" s="435" t="s">
        <v>141</v>
      </c>
      <c r="BM176" s="524" t="s">
        <v>911</v>
      </c>
    </row>
    <row r="177" spans="1:65" s="501" customFormat="1" ht="22.9" customHeight="1" x14ac:dyDescent="0.2">
      <c r="B177" s="502"/>
      <c r="D177" s="503" t="s">
        <v>70</v>
      </c>
      <c r="E177" s="512" t="s">
        <v>467</v>
      </c>
      <c r="F177" s="512" t="s">
        <v>468</v>
      </c>
      <c r="I177" s="434"/>
      <c r="J177" s="513">
        <f>BK177</f>
        <v>0</v>
      </c>
      <c r="L177" s="502"/>
      <c r="M177" s="506"/>
      <c r="N177" s="507"/>
      <c r="O177" s="507"/>
      <c r="P177" s="508">
        <f>SUM(P178:P179)</f>
        <v>12.105716000000001</v>
      </c>
      <c r="Q177" s="507"/>
      <c r="R177" s="508">
        <f>SUM(R178:R179)</f>
        <v>0</v>
      </c>
      <c r="S177" s="507"/>
      <c r="T177" s="509">
        <f>SUM(T178:T179)</f>
        <v>0</v>
      </c>
      <c r="AR177" s="503" t="s">
        <v>20</v>
      </c>
      <c r="AT177" s="510" t="s">
        <v>70</v>
      </c>
      <c r="AU177" s="510" t="s">
        <v>20</v>
      </c>
      <c r="AY177" s="503" t="s">
        <v>134</v>
      </c>
      <c r="BK177" s="511">
        <f>SUM(BK178:BK179)</f>
        <v>0</v>
      </c>
    </row>
    <row r="178" spans="1:65" s="445" customFormat="1" ht="16.5" customHeight="1" x14ac:dyDescent="0.2">
      <c r="A178" s="442"/>
      <c r="B178" s="443"/>
      <c r="C178" s="514" t="s">
        <v>312</v>
      </c>
      <c r="D178" s="514" t="s">
        <v>136</v>
      </c>
      <c r="E178" s="515" t="s">
        <v>912</v>
      </c>
      <c r="F178" s="516" t="s">
        <v>913</v>
      </c>
      <c r="G178" s="517" t="s">
        <v>199</v>
      </c>
      <c r="H178" s="518">
        <v>36.463000000000001</v>
      </c>
      <c r="I178" s="401"/>
      <c r="J178" s="519">
        <f>ROUND(I178*H178,2)</f>
        <v>0</v>
      </c>
      <c r="K178" s="516" t="s">
        <v>140</v>
      </c>
      <c r="L178" s="443"/>
      <c r="M178" s="520" t="s">
        <v>3</v>
      </c>
      <c r="N178" s="521" t="s">
        <v>42</v>
      </c>
      <c r="O178" s="522">
        <v>0.33200000000000002</v>
      </c>
      <c r="P178" s="522">
        <f>O178*H178</f>
        <v>12.105716000000001</v>
      </c>
      <c r="Q178" s="522">
        <v>0</v>
      </c>
      <c r="R178" s="522">
        <f>Q178*H178</f>
        <v>0</v>
      </c>
      <c r="S178" s="522">
        <v>0</v>
      </c>
      <c r="T178" s="523">
        <f>S178*H178</f>
        <v>0</v>
      </c>
      <c r="U178" s="442"/>
      <c r="V178" s="442"/>
      <c r="W178" s="442"/>
      <c r="X178" s="442"/>
      <c r="Y178" s="442"/>
      <c r="Z178" s="442"/>
      <c r="AA178" s="442"/>
      <c r="AB178" s="442"/>
      <c r="AC178" s="442"/>
      <c r="AD178" s="442"/>
      <c r="AE178" s="442"/>
      <c r="AR178" s="524" t="s">
        <v>141</v>
      </c>
      <c r="AT178" s="524" t="s">
        <v>136</v>
      </c>
      <c r="AU178" s="524" t="s">
        <v>80</v>
      </c>
      <c r="AY178" s="435" t="s">
        <v>134</v>
      </c>
      <c r="BE178" s="525">
        <f>IF(N178="základní",J178,0)</f>
        <v>0</v>
      </c>
      <c r="BF178" s="525">
        <f>IF(N178="snížená",J178,0)</f>
        <v>0</v>
      </c>
      <c r="BG178" s="525">
        <f>IF(N178="zákl. přenesená",J178,0)</f>
        <v>0</v>
      </c>
      <c r="BH178" s="525">
        <f>IF(N178="sníž. přenesená",J178,0)</f>
        <v>0</v>
      </c>
      <c r="BI178" s="525">
        <f>IF(N178="nulová",J178,0)</f>
        <v>0</v>
      </c>
      <c r="BJ178" s="435" t="s">
        <v>20</v>
      </c>
      <c r="BK178" s="525">
        <f>ROUND(I178*H178,2)</f>
        <v>0</v>
      </c>
      <c r="BL178" s="435" t="s">
        <v>141</v>
      </c>
      <c r="BM178" s="524" t="s">
        <v>914</v>
      </c>
    </row>
    <row r="179" spans="1:65" s="445" customFormat="1" ht="19.5" x14ac:dyDescent="0.2">
      <c r="A179" s="442"/>
      <c r="B179" s="443"/>
      <c r="C179" s="442"/>
      <c r="D179" s="526" t="s">
        <v>143</v>
      </c>
      <c r="E179" s="442"/>
      <c r="F179" s="527" t="s">
        <v>915</v>
      </c>
      <c r="G179" s="442"/>
      <c r="H179" s="442"/>
      <c r="I179" s="429"/>
      <c r="J179" s="442"/>
      <c r="K179" s="442"/>
      <c r="L179" s="443"/>
      <c r="M179" s="528"/>
      <c r="N179" s="529"/>
      <c r="O179" s="530"/>
      <c r="P179" s="530"/>
      <c r="Q179" s="530"/>
      <c r="R179" s="530"/>
      <c r="S179" s="530"/>
      <c r="T179" s="531"/>
      <c r="U179" s="442"/>
      <c r="V179" s="442"/>
      <c r="W179" s="442"/>
      <c r="X179" s="442"/>
      <c r="Y179" s="442"/>
      <c r="Z179" s="442"/>
      <c r="AA179" s="442"/>
      <c r="AB179" s="442"/>
      <c r="AC179" s="442"/>
      <c r="AD179" s="442"/>
      <c r="AE179" s="442"/>
      <c r="AT179" s="435" t="s">
        <v>143</v>
      </c>
      <c r="AU179" s="435" t="s">
        <v>80</v>
      </c>
    </row>
    <row r="180" spans="1:65" s="501" customFormat="1" ht="25.9" customHeight="1" x14ac:dyDescent="0.2">
      <c r="B180" s="502"/>
      <c r="D180" s="503" t="s">
        <v>70</v>
      </c>
      <c r="E180" s="504" t="s">
        <v>474</v>
      </c>
      <c r="F180" s="504" t="s">
        <v>475</v>
      </c>
      <c r="I180" s="434"/>
      <c r="J180" s="505">
        <f>BK180</f>
        <v>0</v>
      </c>
      <c r="L180" s="502"/>
      <c r="M180" s="506"/>
      <c r="N180" s="507"/>
      <c r="O180" s="507"/>
      <c r="P180" s="508">
        <f>P181</f>
        <v>0.48906899999999998</v>
      </c>
      <c r="Q180" s="507"/>
      <c r="R180" s="508">
        <f>R181</f>
        <v>0.14700000000000002</v>
      </c>
      <c r="S180" s="507"/>
      <c r="T180" s="509">
        <f>T181</f>
        <v>0</v>
      </c>
      <c r="AR180" s="503" t="s">
        <v>80</v>
      </c>
      <c r="AT180" s="510" t="s">
        <v>70</v>
      </c>
      <c r="AU180" s="510" t="s">
        <v>71</v>
      </c>
      <c r="AY180" s="503" t="s">
        <v>134</v>
      </c>
      <c r="BK180" s="511">
        <f>BK181</f>
        <v>0</v>
      </c>
    </row>
    <row r="181" spans="1:65" s="501" customFormat="1" ht="22.9" customHeight="1" x14ac:dyDescent="0.2">
      <c r="B181" s="502"/>
      <c r="D181" s="503" t="s">
        <v>70</v>
      </c>
      <c r="E181" s="512" t="s">
        <v>713</v>
      </c>
      <c r="F181" s="512" t="s">
        <v>714</v>
      </c>
      <c r="I181" s="434"/>
      <c r="J181" s="513">
        <f>BK181</f>
        <v>0</v>
      </c>
      <c r="L181" s="502"/>
      <c r="M181" s="506"/>
      <c r="N181" s="507"/>
      <c r="O181" s="507"/>
      <c r="P181" s="508">
        <f>SUM(P182:P195)</f>
        <v>0.48906899999999998</v>
      </c>
      <c r="Q181" s="507"/>
      <c r="R181" s="508">
        <f>SUM(R182:R195)</f>
        <v>0.14700000000000002</v>
      </c>
      <c r="S181" s="507"/>
      <c r="T181" s="509">
        <f>SUM(T182:T195)</f>
        <v>0</v>
      </c>
      <c r="AR181" s="503" t="s">
        <v>80</v>
      </c>
      <c r="AT181" s="510" t="s">
        <v>70</v>
      </c>
      <c r="AU181" s="510" t="s">
        <v>20</v>
      </c>
      <c r="AY181" s="503" t="s">
        <v>134</v>
      </c>
      <c r="BK181" s="511">
        <f>SUM(BK182:BK195)</f>
        <v>0</v>
      </c>
    </row>
    <row r="182" spans="1:65" s="445" customFormat="1" ht="24" x14ac:dyDescent="0.2">
      <c r="A182" s="442"/>
      <c r="B182" s="443"/>
      <c r="C182" s="514" t="s">
        <v>317</v>
      </c>
      <c r="D182" s="514" t="s">
        <v>136</v>
      </c>
      <c r="E182" s="515" t="s">
        <v>916</v>
      </c>
      <c r="F182" s="516" t="s">
        <v>917</v>
      </c>
      <c r="G182" s="517" t="s">
        <v>241</v>
      </c>
      <c r="H182" s="518">
        <v>1</v>
      </c>
      <c r="I182" s="401"/>
      <c r="J182" s="519">
        <f>ROUND(I182*H182,2)</f>
        <v>0</v>
      </c>
      <c r="K182" s="516" t="s">
        <v>3</v>
      </c>
      <c r="L182" s="443"/>
      <c r="M182" s="520" t="s">
        <v>3</v>
      </c>
      <c r="N182" s="521" t="s">
        <v>42</v>
      </c>
      <c r="O182" s="522">
        <v>0</v>
      </c>
      <c r="P182" s="522">
        <f>O182*H182</f>
        <v>0</v>
      </c>
      <c r="Q182" s="522">
        <v>0.02</v>
      </c>
      <c r="R182" s="522">
        <f>Q182*H182</f>
        <v>0.02</v>
      </c>
      <c r="S182" s="522">
        <v>0</v>
      </c>
      <c r="T182" s="523">
        <f>S182*H182</f>
        <v>0</v>
      </c>
      <c r="U182" s="442"/>
      <c r="V182" s="442"/>
      <c r="W182" s="442"/>
      <c r="X182" s="442"/>
      <c r="Y182" s="442"/>
      <c r="Z182" s="442"/>
      <c r="AA182" s="442"/>
      <c r="AB182" s="442"/>
      <c r="AC182" s="442"/>
      <c r="AD182" s="442"/>
      <c r="AE182" s="442"/>
      <c r="AR182" s="524" t="s">
        <v>238</v>
      </c>
      <c r="AT182" s="524" t="s">
        <v>136</v>
      </c>
      <c r="AU182" s="524" t="s">
        <v>80</v>
      </c>
      <c r="AY182" s="435" t="s">
        <v>134</v>
      </c>
      <c r="BE182" s="525">
        <f>IF(N182="základní",J182,0)</f>
        <v>0</v>
      </c>
      <c r="BF182" s="525">
        <f>IF(N182="snížená",J182,0)</f>
        <v>0</v>
      </c>
      <c r="BG182" s="525">
        <f>IF(N182="zákl. přenesená",J182,0)</f>
        <v>0</v>
      </c>
      <c r="BH182" s="525">
        <f>IF(N182="sníž. přenesená",J182,0)</f>
        <v>0</v>
      </c>
      <c r="BI182" s="525">
        <f>IF(N182="nulová",J182,0)</f>
        <v>0</v>
      </c>
      <c r="BJ182" s="435" t="s">
        <v>20</v>
      </c>
      <c r="BK182" s="525">
        <f>ROUND(I182*H182,2)</f>
        <v>0</v>
      </c>
      <c r="BL182" s="435" t="s">
        <v>238</v>
      </c>
      <c r="BM182" s="524" t="s">
        <v>918</v>
      </c>
    </row>
    <row r="183" spans="1:65" s="540" customFormat="1" x14ac:dyDescent="0.2">
      <c r="B183" s="541"/>
      <c r="D183" s="526" t="s">
        <v>145</v>
      </c>
      <c r="E183" s="542" t="s">
        <v>3</v>
      </c>
      <c r="F183" s="543" t="s">
        <v>919</v>
      </c>
      <c r="H183" s="542" t="s">
        <v>3</v>
      </c>
      <c r="I183" s="431"/>
      <c r="L183" s="541"/>
      <c r="M183" s="544"/>
      <c r="N183" s="545"/>
      <c r="O183" s="545"/>
      <c r="P183" s="545"/>
      <c r="Q183" s="545"/>
      <c r="R183" s="545"/>
      <c r="S183" s="545"/>
      <c r="T183" s="546"/>
      <c r="AT183" s="542" t="s">
        <v>145</v>
      </c>
      <c r="AU183" s="542" t="s">
        <v>80</v>
      </c>
      <c r="AV183" s="540" t="s">
        <v>20</v>
      </c>
      <c r="AW183" s="540" t="s">
        <v>33</v>
      </c>
      <c r="AX183" s="540" t="s">
        <v>71</v>
      </c>
      <c r="AY183" s="542" t="s">
        <v>134</v>
      </c>
    </row>
    <row r="184" spans="1:65" s="532" customFormat="1" x14ac:dyDescent="0.2">
      <c r="B184" s="533"/>
      <c r="D184" s="526" t="s">
        <v>145</v>
      </c>
      <c r="E184" s="534" t="s">
        <v>3</v>
      </c>
      <c r="F184" s="535" t="s">
        <v>20</v>
      </c>
      <c r="H184" s="536">
        <v>1</v>
      </c>
      <c r="I184" s="430"/>
      <c r="L184" s="533"/>
      <c r="M184" s="537"/>
      <c r="N184" s="538"/>
      <c r="O184" s="538"/>
      <c r="P184" s="538"/>
      <c r="Q184" s="538"/>
      <c r="R184" s="538"/>
      <c r="S184" s="538"/>
      <c r="T184" s="539"/>
      <c r="AT184" s="534" t="s">
        <v>145</v>
      </c>
      <c r="AU184" s="534" t="s">
        <v>80</v>
      </c>
      <c r="AV184" s="532" t="s">
        <v>80</v>
      </c>
      <c r="AW184" s="532" t="s">
        <v>33</v>
      </c>
      <c r="AX184" s="532" t="s">
        <v>20</v>
      </c>
      <c r="AY184" s="534" t="s">
        <v>134</v>
      </c>
    </row>
    <row r="185" spans="1:65" s="445" customFormat="1" ht="16.5" customHeight="1" x14ac:dyDescent="0.2">
      <c r="A185" s="442"/>
      <c r="B185" s="443"/>
      <c r="C185" s="514" t="s">
        <v>322</v>
      </c>
      <c r="D185" s="514" t="s">
        <v>136</v>
      </c>
      <c r="E185" s="515" t="s">
        <v>920</v>
      </c>
      <c r="F185" s="516" t="s">
        <v>921</v>
      </c>
      <c r="G185" s="517" t="s">
        <v>241</v>
      </c>
      <c r="H185" s="518">
        <v>1</v>
      </c>
      <c r="I185" s="401"/>
      <c r="J185" s="519">
        <f>ROUND(I185*H185,2)</f>
        <v>0</v>
      </c>
      <c r="K185" s="516" t="s">
        <v>3</v>
      </c>
      <c r="L185" s="443"/>
      <c r="M185" s="520" t="s">
        <v>3</v>
      </c>
      <c r="N185" s="521" t="s">
        <v>42</v>
      </c>
      <c r="O185" s="522">
        <v>0</v>
      </c>
      <c r="P185" s="522">
        <f>O185*H185</f>
        <v>0</v>
      </c>
      <c r="Q185" s="522">
        <v>0.03</v>
      </c>
      <c r="R185" s="522">
        <f>Q185*H185</f>
        <v>0.03</v>
      </c>
      <c r="S185" s="522">
        <v>0</v>
      </c>
      <c r="T185" s="523">
        <f>S185*H185</f>
        <v>0</v>
      </c>
      <c r="U185" s="442"/>
      <c r="V185" s="442"/>
      <c r="W185" s="442"/>
      <c r="X185" s="442"/>
      <c r="Y185" s="442"/>
      <c r="Z185" s="442"/>
      <c r="AA185" s="442"/>
      <c r="AB185" s="442"/>
      <c r="AC185" s="442"/>
      <c r="AD185" s="442"/>
      <c r="AE185" s="442"/>
      <c r="AR185" s="524" t="s">
        <v>238</v>
      </c>
      <c r="AT185" s="524" t="s">
        <v>136</v>
      </c>
      <c r="AU185" s="524" t="s">
        <v>80</v>
      </c>
      <c r="AY185" s="435" t="s">
        <v>134</v>
      </c>
      <c r="BE185" s="525">
        <f>IF(N185="základní",J185,0)</f>
        <v>0</v>
      </c>
      <c r="BF185" s="525">
        <f>IF(N185="snížená",J185,0)</f>
        <v>0</v>
      </c>
      <c r="BG185" s="525">
        <f>IF(N185="zákl. přenesená",J185,0)</f>
        <v>0</v>
      </c>
      <c r="BH185" s="525">
        <f>IF(N185="sníž. přenesená",J185,0)</f>
        <v>0</v>
      </c>
      <c r="BI185" s="525">
        <f>IF(N185="nulová",J185,0)</f>
        <v>0</v>
      </c>
      <c r="BJ185" s="435" t="s">
        <v>20</v>
      </c>
      <c r="BK185" s="525">
        <f>ROUND(I185*H185,2)</f>
        <v>0</v>
      </c>
      <c r="BL185" s="435" t="s">
        <v>238</v>
      </c>
      <c r="BM185" s="524" t="s">
        <v>922</v>
      </c>
    </row>
    <row r="186" spans="1:65" s="540" customFormat="1" x14ac:dyDescent="0.2">
      <c r="B186" s="541"/>
      <c r="D186" s="526" t="s">
        <v>145</v>
      </c>
      <c r="E186" s="542" t="s">
        <v>3</v>
      </c>
      <c r="F186" s="543" t="s">
        <v>919</v>
      </c>
      <c r="H186" s="542" t="s">
        <v>3</v>
      </c>
      <c r="I186" s="431"/>
      <c r="L186" s="541"/>
      <c r="M186" s="544"/>
      <c r="N186" s="545"/>
      <c r="O186" s="545"/>
      <c r="P186" s="545"/>
      <c r="Q186" s="545"/>
      <c r="R186" s="545"/>
      <c r="S186" s="545"/>
      <c r="T186" s="546"/>
      <c r="AT186" s="542" t="s">
        <v>145</v>
      </c>
      <c r="AU186" s="542" t="s">
        <v>80</v>
      </c>
      <c r="AV186" s="540" t="s">
        <v>20</v>
      </c>
      <c r="AW186" s="540" t="s">
        <v>33</v>
      </c>
      <c r="AX186" s="540" t="s">
        <v>71</v>
      </c>
      <c r="AY186" s="542" t="s">
        <v>134</v>
      </c>
    </row>
    <row r="187" spans="1:65" s="532" customFormat="1" x14ac:dyDescent="0.2">
      <c r="B187" s="533"/>
      <c r="D187" s="526" t="s">
        <v>145</v>
      </c>
      <c r="E187" s="534" t="s">
        <v>3</v>
      </c>
      <c r="F187" s="535" t="s">
        <v>20</v>
      </c>
      <c r="H187" s="536">
        <v>1</v>
      </c>
      <c r="I187" s="430"/>
      <c r="L187" s="533"/>
      <c r="M187" s="537"/>
      <c r="N187" s="538"/>
      <c r="O187" s="538"/>
      <c r="P187" s="538"/>
      <c r="Q187" s="538"/>
      <c r="R187" s="538"/>
      <c r="S187" s="538"/>
      <c r="T187" s="539"/>
      <c r="AT187" s="534" t="s">
        <v>145</v>
      </c>
      <c r="AU187" s="534" t="s">
        <v>80</v>
      </c>
      <c r="AV187" s="532" t="s">
        <v>80</v>
      </c>
      <c r="AW187" s="532" t="s">
        <v>33</v>
      </c>
      <c r="AX187" s="532" t="s">
        <v>20</v>
      </c>
      <c r="AY187" s="534" t="s">
        <v>134</v>
      </c>
    </row>
    <row r="188" spans="1:65" s="445" customFormat="1" ht="16.5" customHeight="1" x14ac:dyDescent="0.2">
      <c r="A188" s="442"/>
      <c r="B188" s="443"/>
      <c r="C188" s="514" t="s">
        <v>330</v>
      </c>
      <c r="D188" s="514" t="s">
        <v>136</v>
      </c>
      <c r="E188" s="515" t="s">
        <v>923</v>
      </c>
      <c r="F188" s="516" t="s">
        <v>924</v>
      </c>
      <c r="G188" s="517" t="s">
        <v>241</v>
      </c>
      <c r="H188" s="518">
        <v>1</v>
      </c>
      <c r="I188" s="401"/>
      <c r="J188" s="519">
        <f>ROUND(I188*H188,2)</f>
        <v>0</v>
      </c>
      <c r="K188" s="516" t="s">
        <v>3</v>
      </c>
      <c r="L188" s="443"/>
      <c r="M188" s="520" t="s">
        <v>3</v>
      </c>
      <c r="N188" s="521" t="s">
        <v>42</v>
      </c>
      <c r="O188" s="522">
        <v>0</v>
      </c>
      <c r="P188" s="522">
        <f>O188*H188</f>
        <v>0</v>
      </c>
      <c r="Q188" s="522">
        <v>5.1999999999999998E-2</v>
      </c>
      <c r="R188" s="522">
        <f>Q188*H188</f>
        <v>5.1999999999999998E-2</v>
      </c>
      <c r="S188" s="522">
        <v>0</v>
      </c>
      <c r="T188" s="523">
        <f>S188*H188</f>
        <v>0</v>
      </c>
      <c r="U188" s="442"/>
      <c r="V188" s="442"/>
      <c r="W188" s="442"/>
      <c r="X188" s="442"/>
      <c r="Y188" s="442"/>
      <c r="Z188" s="442"/>
      <c r="AA188" s="442"/>
      <c r="AB188" s="442"/>
      <c r="AC188" s="442"/>
      <c r="AD188" s="442"/>
      <c r="AE188" s="442"/>
      <c r="AR188" s="524" t="s">
        <v>238</v>
      </c>
      <c r="AT188" s="524" t="s">
        <v>136</v>
      </c>
      <c r="AU188" s="524" t="s">
        <v>80</v>
      </c>
      <c r="AY188" s="435" t="s">
        <v>134</v>
      </c>
      <c r="BE188" s="525">
        <f>IF(N188="základní",J188,0)</f>
        <v>0</v>
      </c>
      <c r="BF188" s="525">
        <f>IF(N188="snížená",J188,0)</f>
        <v>0</v>
      </c>
      <c r="BG188" s="525">
        <f>IF(N188="zákl. přenesená",J188,0)</f>
        <v>0</v>
      </c>
      <c r="BH188" s="525">
        <f>IF(N188="sníž. přenesená",J188,0)</f>
        <v>0</v>
      </c>
      <c r="BI188" s="525">
        <f>IF(N188="nulová",J188,0)</f>
        <v>0</v>
      </c>
      <c r="BJ188" s="435" t="s">
        <v>20</v>
      </c>
      <c r="BK188" s="525">
        <f>ROUND(I188*H188,2)</f>
        <v>0</v>
      </c>
      <c r="BL188" s="435" t="s">
        <v>238</v>
      </c>
      <c r="BM188" s="524" t="s">
        <v>925</v>
      </c>
    </row>
    <row r="189" spans="1:65" s="540" customFormat="1" x14ac:dyDescent="0.2">
      <c r="B189" s="541"/>
      <c r="D189" s="526" t="s">
        <v>145</v>
      </c>
      <c r="E189" s="542" t="s">
        <v>3</v>
      </c>
      <c r="F189" s="543" t="s">
        <v>919</v>
      </c>
      <c r="H189" s="542" t="s">
        <v>3</v>
      </c>
      <c r="I189" s="431"/>
      <c r="L189" s="541"/>
      <c r="M189" s="544"/>
      <c r="N189" s="545"/>
      <c r="O189" s="545"/>
      <c r="P189" s="545"/>
      <c r="Q189" s="545"/>
      <c r="R189" s="545"/>
      <c r="S189" s="545"/>
      <c r="T189" s="546"/>
      <c r="AT189" s="542" t="s">
        <v>145</v>
      </c>
      <c r="AU189" s="542" t="s">
        <v>80</v>
      </c>
      <c r="AV189" s="540" t="s">
        <v>20</v>
      </c>
      <c r="AW189" s="540" t="s">
        <v>33</v>
      </c>
      <c r="AX189" s="540" t="s">
        <v>71</v>
      </c>
      <c r="AY189" s="542" t="s">
        <v>134</v>
      </c>
    </row>
    <row r="190" spans="1:65" s="532" customFormat="1" x14ac:dyDescent="0.2">
      <c r="B190" s="533"/>
      <c r="D190" s="526" t="s">
        <v>145</v>
      </c>
      <c r="E190" s="534" t="s">
        <v>3</v>
      </c>
      <c r="F190" s="535" t="s">
        <v>20</v>
      </c>
      <c r="H190" s="536">
        <v>1</v>
      </c>
      <c r="I190" s="430"/>
      <c r="L190" s="533"/>
      <c r="M190" s="537"/>
      <c r="N190" s="538"/>
      <c r="O190" s="538"/>
      <c r="P190" s="538"/>
      <c r="Q190" s="538"/>
      <c r="R190" s="538"/>
      <c r="S190" s="538"/>
      <c r="T190" s="539"/>
      <c r="AT190" s="534" t="s">
        <v>145</v>
      </c>
      <c r="AU190" s="534" t="s">
        <v>80</v>
      </c>
      <c r="AV190" s="532" t="s">
        <v>80</v>
      </c>
      <c r="AW190" s="532" t="s">
        <v>33</v>
      </c>
      <c r="AX190" s="532" t="s">
        <v>20</v>
      </c>
      <c r="AY190" s="534" t="s">
        <v>134</v>
      </c>
    </row>
    <row r="191" spans="1:65" s="445" customFormat="1" ht="16.5" customHeight="1" x14ac:dyDescent="0.2">
      <c r="A191" s="442"/>
      <c r="B191" s="443"/>
      <c r="C191" s="514" t="s">
        <v>335</v>
      </c>
      <c r="D191" s="514" t="s">
        <v>136</v>
      </c>
      <c r="E191" s="515" t="s">
        <v>926</v>
      </c>
      <c r="F191" s="516" t="s">
        <v>927</v>
      </c>
      <c r="G191" s="517" t="s">
        <v>241</v>
      </c>
      <c r="H191" s="518">
        <v>1</v>
      </c>
      <c r="I191" s="401"/>
      <c r="J191" s="519">
        <f>ROUND(I191*H191,2)</f>
        <v>0</v>
      </c>
      <c r="K191" s="516" t="s">
        <v>3</v>
      </c>
      <c r="L191" s="443"/>
      <c r="M191" s="520" t="s">
        <v>3</v>
      </c>
      <c r="N191" s="521" t="s">
        <v>42</v>
      </c>
      <c r="O191" s="522">
        <v>0</v>
      </c>
      <c r="P191" s="522">
        <f>O191*H191</f>
        <v>0</v>
      </c>
      <c r="Q191" s="522">
        <v>4.4999999999999998E-2</v>
      </c>
      <c r="R191" s="522">
        <f>Q191*H191</f>
        <v>4.4999999999999998E-2</v>
      </c>
      <c r="S191" s="522">
        <v>0</v>
      </c>
      <c r="T191" s="523">
        <f>S191*H191</f>
        <v>0</v>
      </c>
      <c r="U191" s="442"/>
      <c r="V191" s="442"/>
      <c r="W191" s="442"/>
      <c r="X191" s="442"/>
      <c r="Y191" s="442"/>
      <c r="Z191" s="442"/>
      <c r="AA191" s="442"/>
      <c r="AB191" s="442"/>
      <c r="AC191" s="442"/>
      <c r="AD191" s="442"/>
      <c r="AE191" s="442"/>
      <c r="AR191" s="524" t="s">
        <v>238</v>
      </c>
      <c r="AT191" s="524" t="s">
        <v>136</v>
      </c>
      <c r="AU191" s="524" t="s">
        <v>80</v>
      </c>
      <c r="AY191" s="435" t="s">
        <v>134</v>
      </c>
      <c r="BE191" s="525">
        <f>IF(N191="základní",J191,0)</f>
        <v>0</v>
      </c>
      <c r="BF191" s="525">
        <f>IF(N191="snížená",J191,0)</f>
        <v>0</v>
      </c>
      <c r="BG191" s="525">
        <f>IF(N191="zákl. přenesená",J191,0)</f>
        <v>0</v>
      </c>
      <c r="BH191" s="525">
        <f>IF(N191="sníž. přenesená",J191,0)</f>
        <v>0</v>
      </c>
      <c r="BI191" s="525">
        <f>IF(N191="nulová",J191,0)</f>
        <v>0</v>
      </c>
      <c r="BJ191" s="435" t="s">
        <v>20</v>
      </c>
      <c r="BK191" s="525">
        <f>ROUND(I191*H191,2)</f>
        <v>0</v>
      </c>
      <c r="BL191" s="435" t="s">
        <v>238</v>
      </c>
      <c r="BM191" s="524" t="s">
        <v>928</v>
      </c>
    </row>
    <row r="192" spans="1:65" s="540" customFormat="1" x14ac:dyDescent="0.2">
      <c r="B192" s="541"/>
      <c r="D192" s="526" t="s">
        <v>145</v>
      </c>
      <c r="E192" s="542" t="s">
        <v>3</v>
      </c>
      <c r="F192" s="543" t="s">
        <v>919</v>
      </c>
      <c r="H192" s="542" t="s">
        <v>3</v>
      </c>
      <c r="I192" s="431"/>
      <c r="L192" s="541"/>
      <c r="M192" s="544"/>
      <c r="N192" s="545"/>
      <c r="O192" s="545"/>
      <c r="P192" s="545"/>
      <c r="Q192" s="545"/>
      <c r="R192" s="545"/>
      <c r="S192" s="545"/>
      <c r="T192" s="546"/>
      <c r="AT192" s="542" t="s">
        <v>145</v>
      </c>
      <c r="AU192" s="542" t="s">
        <v>80</v>
      </c>
      <c r="AV192" s="540" t="s">
        <v>20</v>
      </c>
      <c r="AW192" s="540" t="s">
        <v>33</v>
      </c>
      <c r="AX192" s="540" t="s">
        <v>71</v>
      </c>
      <c r="AY192" s="542" t="s">
        <v>134</v>
      </c>
    </row>
    <row r="193" spans="1:65" s="532" customFormat="1" x14ac:dyDescent="0.2">
      <c r="B193" s="533"/>
      <c r="D193" s="526" t="s">
        <v>145</v>
      </c>
      <c r="E193" s="534" t="s">
        <v>3</v>
      </c>
      <c r="F193" s="535" t="s">
        <v>20</v>
      </c>
      <c r="H193" s="536">
        <v>1</v>
      </c>
      <c r="I193" s="430"/>
      <c r="L193" s="533"/>
      <c r="M193" s="537"/>
      <c r="N193" s="538"/>
      <c r="O193" s="538"/>
      <c r="P193" s="538"/>
      <c r="Q193" s="538"/>
      <c r="R193" s="538"/>
      <c r="S193" s="538"/>
      <c r="T193" s="539"/>
      <c r="AT193" s="534" t="s">
        <v>145</v>
      </c>
      <c r="AU193" s="534" t="s">
        <v>80</v>
      </c>
      <c r="AV193" s="532" t="s">
        <v>80</v>
      </c>
      <c r="AW193" s="532" t="s">
        <v>33</v>
      </c>
      <c r="AX193" s="532" t="s">
        <v>20</v>
      </c>
      <c r="AY193" s="534" t="s">
        <v>134</v>
      </c>
    </row>
    <row r="194" spans="1:65" s="445" customFormat="1" ht="16.5" customHeight="1" x14ac:dyDescent="0.2">
      <c r="A194" s="442"/>
      <c r="B194" s="443"/>
      <c r="C194" s="514" t="s">
        <v>340</v>
      </c>
      <c r="D194" s="514" t="s">
        <v>136</v>
      </c>
      <c r="E194" s="515" t="s">
        <v>766</v>
      </c>
      <c r="F194" s="516" t="s">
        <v>767</v>
      </c>
      <c r="G194" s="517" t="s">
        <v>199</v>
      </c>
      <c r="H194" s="518">
        <v>0.14699999999999999</v>
      </c>
      <c r="I194" s="401"/>
      <c r="J194" s="519">
        <f>ROUND(I194*H194,2)</f>
        <v>0</v>
      </c>
      <c r="K194" s="516" t="s">
        <v>140</v>
      </c>
      <c r="L194" s="443"/>
      <c r="M194" s="520" t="s">
        <v>3</v>
      </c>
      <c r="N194" s="521" t="s">
        <v>42</v>
      </c>
      <c r="O194" s="522">
        <v>3.327</v>
      </c>
      <c r="P194" s="522">
        <f>O194*H194</f>
        <v>0.48906899999999998</v>
      </c>
      <c r="Q194" s="522">
        <v>0</v>
      </c>
      <c r="R194" s="522">
        <f>Q194*H194</f>
        <v>0</v>
      </c>
      <c r="S194" s="522">
        <v>0</v>
      </c>
      <c r="T194" s="523">
        <f>S194*H194</f>
        <v>0</v>
      </c>
      <c r="U194" s="442"/>
      <c r="V194" s="442"/>
      <c r="W194" s="442"/>
      <c r="X194" s="442"/>
      <c r="Y194" s="442"/>
      <c r="Z194" s="442"/>
      <c r="AA194" s="442"/>
      <c r="AB194" s="442"/>
      <c r="AC194" s="442"/>
      <c r="AD194" s="442"/>
      <c r="AE194" s="442"/>
      <c r="AR194" s="524" t="s">
        <v>238</v>
      </c>
      <c r="AT194" s="524" t="s">
        <v>136</v>
      </c>
      <c r="AU194" s="524" t="s">
        <v>80</v>
      </c>
      <c r="AY194" s="435" t="s">
        <v>134</v>
      </c>
      <c r="BE194" s="525">
        <f>IF(N194="základní",J194,0)</f>
        <v>0</v>
      </c>
      <c r="BF194" s="525">
        <f>IF(N194="snížená",J194,0)</f>
        <v>0</v>
      </c>
      <c r="BG194" s="525">
        <f>IF(N194="zákl. přenesená",J194,0)</f>
        <v>0</v>
      </c>
      <c r="BH194" s="525">
        <f>IF(N194="sníž. přenesená",J194,0)</f>
        <v>0</v>
      </c>
      <c r="BI194" s="525">
        <f>IF(N194="nulová",J194,0)</f>
        <v>0</v>
      </c>
      <c r="BJ194" s="435" t="s">
        <v>20</v>
      </c>
      <c r="BK194" s="525">
        <f>ROUND(I194*H194,2)</f>
        <v>0</v>
      </c>
      <c r="BL194" s="435" t="s">
        <v>238</v>
      </c>
      <c r="BM194" s="524" t="s">
        <v>929</v>
      </c>
    </row>
    <row r="195" spans="1:65" s="445" customFormat="1" ht="19.5" x14ac:dyDescent="0.2">
      <c r="A195" s="442"/>
      <c r="B195" s="443"/>
      <c r="C195" s="442"/>
      <c r="D195" s="526" t="s">
        <v>143</v>
      </c>
      <c r="E195" s="442"/>
      <c r="F195" s="527" t="s">
        <v>769</v>
      </c>
      <c r="G195" s="442"/>
      <c r="H195" s="442"/>
      <c r="I195" s="442"/>
      <c r="J195" s="442"/>
      <c r="K195" s="442"/>
      <c r="L195" s="443"/>
      <c r="M195" s="572"/>
      <c r="N195" s="573"/>
      <c r="O195" s="574"/>
      <c r="P195" s="574"/>
      <c r="Q195" s="574"/>
      <c r="R195" s="574"/>
      <c r="S195" s="574"/>
      <c r="T195" s="575"/>
      <c r="U195" s="442"/>
      <c r="V195" s="442"/>
      <c r="W195" s="442"/>
      <c r="X195" s="442"/>
      <c r="Y195" s="442"/>
      <c r="Z195" s="442"/>
      <c r="AA195" s="442"/>
      <c r="AB195" s="442"/>
      <c r="AC195" s="442"/>
      <c r="AD195" s="442"/>
      <c r="AE195" s="442"/>
      <c r="AT195" s="435" t="s">
        <v>143</v>
      </c>
      <c r="AU195" s="435" t="s">
        <v>80</v>
      </c>
    </row>
    <row r="196" spans="1:65" s="445" customFormat="1" ht="6.95" customHeight="1" x14ac:dyDescent="0.2">
      <c r="A196" s="442"/>
      <c r="B196" s="465"/>
      <c r="C196" s="466"/>
      <c r="D196" s="466"/>
      <c r="E196" s="466"/>
      <c r="F196" s="466"/>
      <c r="G196" s="466"/>
      <c r="H196" s="466"/>
      <c r="I196" s="466"/>
      <c r="J196" s="466"/>
      <c r="K196" s="466"/>
      <c r="L196" s="443"/>
      <c r="M196" s="442"/>
      <c r="O196" s="442"/>
      <c r="P196" s="442"/>
      <c r="Q196" s="442"/>
      <c r="R196" s="442"/>
      <c r="S196" s="442"/>
      <c r="T196" s="442"/>
      <c r="U196" s="442"/>
      <c r="V196" s="442"/>
      <c r="W196" s="442"/>
      <c r="X196" s="442"/>
      <c r="Y196" s="442"/>
      <c r="Z196" s="442"/>
      <c r="AA196" s="442"/>
      <c r="AB196" s="442"/>
      <c r="AC196" s="442"/>
      <c r="AD196" s="442"/>
      <c r="AE196" s="442"/>
    </row>
  </sheetData>
  <sheetProtection algorithmName="SHA-512" hashValue="szNFrMMFSKWSmt1USUruO01Khj0iKMWmPLC4UMo4bX3Pyp+rpwByn3YbYMPGdT20D8QwMkkg64XqLQrPahHBLw==" saltValue="Yq9RRA3w2774MzwvVwsipg==" spinCount="100000" sheet="1" objects="1" scenarios="1"/>
  <autoFilter ref="C86:K195" xr:uid="{00000000-0009-0000-0000-000003000000}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440"/>
  <sheetViews>
    <sheetView showGridLines="0" view="pageBreakPreview" zoomScaleNormal="85" zoomScaleSheetLayoutView="100" workbookViewId="0">
      <selection activeCell="E27" sqref="E27:H27"/>
    </sheetView>
  </sheetViews>
  <sheetFormatPr defaultColWidth="9.1640625" defaultRowHeight="11.25" x14ac:dyDescent="0.2"/>
  <cols>
    <col min="1" max="1" width="8.33203125" style="74" customWidth="1"/>
    <col min="2" max="2" width="1.1640625" style="74" customWidth="1"/>
    <col min="3" max="3" width="4.1640625" style="74" customWidth="1"/>
    <col min="4" max="4" width="4.33203125" style="74" customWidth="1"/>
    <col min="5" max="5" width="17.1640625" style="74" customWidth="1"/>
    <col min="6" max="6" width="100.83203125" style="74" customWidth="1"/>
    <col min="7" max="7" width="7.5" style="74" customWidth="1"/>
    <col min="8" max="8" width="14" style="74" customWidth="1"/>
    <col min="9" max="9" width="15.83203125" style="74" customWidth="1"/>
    <col min="10" max="11" width="22.33203125" style="74" customWidth="1"/>
    <col min="12" max="12" width="9.33203125" style="74" customWidth="1"/>
    <col min="13" max="13" width="10.83203125" style="74" hidden="1" customWidth="1"/>
    <col min="14" max="14" width="9.33203125" style="74" hidden="1"/>
    <col min="15" max="20" width="14.1640625" style="74" hidden="1" customWidth="1"/>
    <col min="21" max="21" width="16.33203125" style="74" hidden="1" customWidth="1"/>
    <col min="22" max="22" width="12.33203125" style="74" customWidth="1"/>
    <col min="23" max="23" width="16.33203125" style="74" customWidth="1"/>
    <col min="24" max="24" width="12.33203125" style="74" customWidth="1"/>
    <col min="25" max="25" width="15" style="74" customWidth="1"/>
    <col min="26" max="26" width="11" style="74" customWidth="1"/>
    <col min="27" max="27" width="15" style="74" customWidth="1"/>
    <col min="28" max="28" width="16.33203125" style="74" customWidth="1"/>
    <col min="29" max="29" width="11" style="74" customWidth="1"/>
    <col min="30" max="30" width="15" style="74" customWidth="1"/>
    <col min="31" max="31" width="16.33203125" style="74" customWidth="1"/>
    <col min="32" max="43" width="9.1640625" style="74"/>
    <col min="44" max="65" width="9.33203125" style="74" hidden="1"/>
    <col min="66" max="16384" width="9.1640625" style="74"/>
  </cols>
  <sheetData>
    <row r="2" spans="1:46" ht="36.950000000000003" customHeight="1" x14ac:dyDescent="0.2">
      <c r="L2" s="620" t="s">
        <v>6</v>
      </c>
      <c r="M2" s="621"/>
      <c r="N2" s="621"/>
      <c r="O2" s="621"/>
      <c r="P2" s="621"/>
      <c r="Q2" s="621"/>
      <c r="R2" s="621"/>
      <c r="S2" s="621"/>
      <c r="T2" s="621"/>
      <c r="U2" s="621"/>
      <c r="V2" s="621"/>
      <c r="AT2" s="435" t="s">
        <v>86</v>
      </c>
    </row>
    <row r="3" spans="1:46" ht="6.95" customHeight="1" x14ac:dyDescent="0.2">
      <c r="B3" s="436"/>
      <c r="C3" s="437"/>
      <c r="D3" s="437"/>
      <c r="E3" s="437"/>
      <c r="F3" s="437"/>
      <c r="G3" s="437"/>
      <c r="H3" s="437"/>
      <c r="I3" s="437"/>
      <c r="J3" s="437"/>
      <c r="K3" s="437"/>
      <c r="L3" s="438"/>
      <c r="AT3" s="435" t="s">
        <v>80</v>
      </c>
    </row>
    <row r="4" spans="1:46" ht="24.95" customHeight="1" x14ac:dyDescent="0.2">
      <c r="B4" s="438"/>
      <c r="D4" s="439" t="s">
        <v>92</v>
      </c>
      <c r="L4" s="438"/>
      <c r="M4" s="440" t="s">
        <v>11</v>
      </c>
      <c r="AT4" s="435" t="s">
        <v>4</v>
      </c>
    </row>
    <row r="5" spans="1:46" ht="6.95" customHeight="1" x14ac:dyDescent="0.2">
      <c r="B5" s="438"/>
      <c r="L5" s="438"/>
    </row>
    <row r="6" spans="1:46" ht="12" customHeight="1" x14ac:dyDescent="0.2">
      <c r="B6" s="438"/>
      <c r="D6" s="441" t="s">
        <v>15</v>
      </c>
      <c r="L6" s="438"/>
    </row>
    <row r="7" spans="1:46" ht="16.5" customHeight="1" x14ac:dyDescent="0.2">
      <c r="B7" s="438"/>
      <c r="E7" s="618" t="str">
        <f>'Rekapitulace SO01-04'!K6</f>
        <v>Ovesné Kladruby - vodojem, úpravna vody, vrtaná studna</v>
      </c>
      <c r="F7" s="619"/>
      <c r="G7" s="619"/>
      <c r="H7" s="619"/>
      <c r="L7" s="438"/>
    </row>
    <row r="8" spans="1:46" s="445" customFormat="1" ht="12" customHeight="1" x14ac:dyDescent="0.2">
      <c r="A8" s="442"/>
      <c r="B8" s="443"/>
      <c r="C8" s="442"/>
      <c r="D8" s="441" t="s">
        <v>93</v>
      </c>
      <c r="E8" s="442"/>
      <c r="F8" s="442"/>
      <c r="G8" s="442"/>
      <c r="H8" s="442"/>
      <c r="I8" s="442"/>
      <c r="J8" s="442"/>
      <c r="K8" s="442"/>
      <c r="L8" s="444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</row>
    <row r="9" spans="1:46" s="445" customFormat="1" ht="16.5" customHeight="1" x14ac:dyDescent="0.2">
      <c r="A9" s="442"/>
      <c r="B9" s="443"/>
      <c r="C9" s="442"/>
      <c r="D9" s="442"/>
      <c r="E9" s="616" t="s">
        <v>930</v>
      </c>
      <c r="F9" s="617"/>
      <c r="G9" s="617"/>
      <c r="H9" s="617"/>
      <c r="I9" s="442"/>
      <c r="J9" s="442"/>
      <c r="K9" s="442"/>
      <c r="L9" s="444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</row>
    <row r="10" spans="1:46" s="445" customFormat="1" x14ac:dyDescent="0.2">
      <c r="A10" s="442"/>
      <c r="B10" s="443"/>
      <c r="C10" s="442"/>
      <c r="D10" s="442"/>
      <c r="E10" s="442"/>
      <c r="F10" s="442"/>
      <c r="G10" s="442"/>
      <c r="H10" s="442"/>
      <c r="I10" s="442"/>
      <c r="J10" s="442"/>
      <c r="K10" s="442"/>
      <c r="L10" s="444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</row>
    <row r="11" spans="1:46" s="445" customFormat="1" ht="12" customHeight="1" x14ac:dyDescent="0.2">
      <c r="A11" s="442"/>
      <c r="B11" s="443"/>
      <c r="C11" s="442"/>
      <c r="D11" s="441" t="s">
        <v>18</v>
      </c>
      <c r="E11" s="442"/>
      <c r="F11" s="446" t="s">
        <v>87</v>
      </c>
      <c r="G11" s="442"/>
      <c r="H11" s="442"/>
      <c r="I11" s="441" t="s">
        <v>19</v>
      </c>
      <c r="J11" s="446" t="s">
        <v>3</v>
      </c>
      <c r="K11" s="442"/>
      <c r="L11" s="444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</row>
    <row r="12" spans="1:46" s="445" customFormat="1" ht="12" customHeight="1" x14ac:dyDescent="0.2">
      <c r="A12" s="442"/>
      <c r="B12" s="443"/>
      <c r="C12" s="442"/>
      <c r="D12" s="441" t="s">
        <v>21</v>
      </c>
      <c r="E12" s="442"/>
      <c r="F12" s="446" t="s">
        <v>22</v>
      </c>
      <c r="G12" s="442"/>
      <c r="H12" s="442"/>
      <c r="I12" s="441" t="s">
        <v>23</v>
      </c>
      <c r="J12" s="576" t="str">
        <f>'Rekapitulace SO01-04'!AN8</f>
        <v>11. 11. 2020</v>
      </c>
      <c r="K12" s="442"/>
      <c r="L12" s="444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</row>
    <row r="13" spans="1:46" s="445" customFormat="1" ht="10.9" customHeight="1" x14ac:dyDescent="0.2">
      <c r="A13" s="442"/>
      <c r="B13" s="443"/>
      <c r="C13" s="442"/>
      <c r="D13" s="442"/>
      <c r="E13" s="442"/>
      <c r="F13" s="442"/>
      <c r="G13" s="442"/>
      <c r="H13" s="442"/>
      <c r="I13" s="442"/>
      <c r="J13" s="442"/>
      <c r="K13" s="442"/>
      <c r="L13" s="444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</row>
    <row r="14" spans="1:46" s="445" customFormat="1" ht="12" customHeight="1" x14ac:dyDescent="0.2">
      <c r="A14" s="442"/>
      <c r="B14" s="443"/>
      <c r="C14" s="442"/>
      <c r="D14" s="441" t="s">
        <v>25</v>
      </c>
      <c r="E14" s="442"/>
      <c r="F14" s="442"/>
      <c r="G14" s="442"/>
      <c r="H14" s="442"/>
      <c r="I14" s="441" t="s">
        <v>26</v>
      </c>
      <c r="J14" s="446" t="s">
        <v>3</v>
      </c>
      <c r="K14" s="442"/>
      <c r="L14" s="444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</row>
    <row r="15" spans="1:46" s="445" customFormat="1" ht="18" customHeight="1" x14ac:dyDescent="0.2">
      <c r="A15" s="442"/>
      <c r="B15" s="443"/>
      <c r="C15" s="442"/>
      <c r="D15" s="442"/>
      <c r="E15" s="446" t="s">
        <v>27</v>
      </c>
      <c r="F15" s="442"/>
      <c r="G15" s="442"/>
      <c r="H15" s="442"/>
      <c r="I15" s="441" t="s">
        <v>28</v>
      </c>
      <c r="J15" s="446" t="s">
        <v>3</v>
      </c>
      <c r="K15" s="442"/>
      <c r="L15" s="444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</row>
    <row r="16" spans="1:46" s="445" customFormat="1" ht="6.95" customHeight="1" x14ac:dyDescent="0.2">
      <c r="A16" s="442"/>
      <c r="B16" s="443"/>
      <c r="C16" s="442"/>
      <c r="D16" s="442"/>
      <c r="E16" s="442"/>
      <c r="F16" s="442"/>
      <c r="G16" s="442"/>
      <c r="H16" s="442"/>
      <c r="I16" s="442"/>
      <c r="J16" s="442"/>
      <c r="K16" s="442"/>
      <c r="L16" s="444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</row>
    <row r="17" spans="1:31" s="445" customFormat="1" ht="12" customHeight="1" x14ac:dyDescent="0.2">
      <c r="A17" s="442"/>
      <c r="B17" s="443"/>
      <c r="C17" s="442"/>
      <c r="D17" s="441" t="s">
        <v>29</v>
      </c>
      <c r="E17" s="442"/>
      <c r="F17" s="442"/>
      <c r="G17" s="442"/>
      <c r="H17" s="442"/>
      <c r="I17" s="441" t="s">
        <v>26</v>
      </c>
      <c r="J17" s="428" t="str">
        <f>'Rekapitulace SO01-04'!AN13</f>
        <v>Vyplň údaj</v>
      </c>
      <c r="K17" s="442"/>
      <c r="L17" s="444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</row>
    <row r="18" spans="1:31" s="445" customFormat="1" ht="18" customHeight="1" x14ac:dyDescent="0.2">
      <c r="A18" s="442"/>
      <c r="B18" s="443"/>
      <c r="C18" s="442"/>
      <c r="D18" s="442"/>
      <c r="E18" s="623" t="str">
        <f>'Rekapitulace SO01-04'!E14</f>
        <v>Vyplň údaj</v>
      </c>
      <c r="F18" s="623"/>
      <c r="G18" s="623"/>
      <c r="H18" s="623"/>
      <c r="I18" s="441" t="s">
        <v>28</v>
      </c>
      <c r="J18" s="428" t="str">
        <f>'Rekapitulace SO01-04'!AN14</f>
        <v>Vyplň údaj</v>
      </c>
      <c r="K18" s="442"/>
      <c r="L18" s="444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</row>
    <row r="19" spans="1:31" s="445" customFormat="1" ht="6.95" customHeight="1" x14ac:dyDescent="0.2">
      <c r="A19" s="442"/>
      <c r="B19" s="443"/>
      <c r="C19" s="442"/>
      <c r="D19" s="442"/>
      <c r="E19" s="442"/>
      <c r="F19" s="442"/>
      <c r="G19" s="442"/>
      <c r="H19" s="442"/>
      <c r="I19" s="442"/>
      <c r="J19" s="429"/>
      <c r="K19" s="442"/>
      <c r="L19" s="444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</row>
    <row r="20" spans="1:31" s="445" customFormat="1" ht="12" customHeight="1" x14ac:dyDescent="0.2">
      <c r="A20" s="442"/>
      <c r="B20" s="443"/>
      <c r="C20" s="442"/>
      <c r="D20" s="441" t="s">
        <v>31</v>
      </c>
      <c r="E20" s="442"/>
      <c r="F20" s="442"/>
      <c r="G20" s="442"/>
      <c r="H20" s="442"/>
      <c r="I20" s="441" t="s">
        <v>26</v>
      </c>
      <c r="J20" s="446" t="s">
        <v>3</v>
      </c>
      <c r="K20" s="442"/>
      <c r="L20" s="444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</row>
    <row r="21" spans="1:31" s="445" customFormat="1" ht="18" customHeight="1" x14ac:dyDescent="0.2">
      <c r="A21" s="442"/>
      <c r="B21" s="443"/>
      <c r="C21" s="442"/>
      <c r="D21" s="442"/>
      <c r="E21" s="446" t="s">
        <v>32</v>
      </c>
      <c r="F21" s="442"/>
      <c r="G21" s="442"/>
      <c r="H21" s="442"/>
      <c r="I21" s="441" t="s">
        <v>28</v>
      </c>
      <c r="J21" s="446" t="s">
        <v>3</v>
      </c>
      <c r="K21" s="442"/>
      <c r="L21" s="444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</row>
    <row r="22" spans="1:31" s="445" customFormat="1" ht="6.95" customHeight="1" x14ac:dyDescent="0.2">
      <c r="A22" s="442"/>
      <c r="B22" s="443"/>
      <c r="C22" s="442"/>
      <c r="D22" s="442"/>
      <c r="E22" s="442"/>
      <c r="F22" s="442"/>
      <c r="G22" s="442"/>
      <c r="H22" s="442"/>
      <c r="I22" s="442"/>
      <c r="J22" s="442"/>
      <c r="K22" s="442"/>
      <c r="L22" s="444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</row>
    <row r="23" spans="1:31" s="445" customFormat="1" ht="12" customHeight="1" x14ac:dyDescent="0.2">
      <c r="A23" s="442"/>
      <c r="B23" s="443"/>
      <c r="C23" s="442"/>
      <c r="D23" s="441" t="s">
        <v>34</v>
      </c>
      <c r="E23" s="442"/>
      <c r="F23" s="442"/>
      <c r="G23" s="442"/>
      <c r="H23" s="442"/>
      <c r="I23" s="441" t="s">
        <v>26</v>
      </c>
      <c r="J23" s="446" t="str">
        <f>IF('Rekapitulace SO01-04'!AN19="","",'Rekapitulace SO01-04'!AN19)</f>
        <v/>
      </c>
      <c r="K23" s="442"/>
      <c r="L23" s="444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</row>
    <row r="24" spans="1:31" s="445" customFormat="1" ht="18" customHeight="1" x14ac:dyDescent="0.2">
      <c r="A24" s="442"/>
      <c r="B24" s="443"/>
      <c r="C24" s="442"/>
      <c r="D24" s="442"/>
      <c r="E24" s="446" t="str">
        <f>IF('Rekapitulace SO01-04'!E20="","",'Rekapitulace SO01-04'!E20)</f>
        <v xml:space="preserve"> </v>
      </c>
      <c r="F24" s="442"/>
      <c r="G24" s="442"/>
      <c r="H24" s="442"/>
      <c r="I24" s="441" t="s">
        <v>28</v>
      </c>
      <c r="J24" s="446" t="str">
        <f>IF('Rekapitulace SO01-04'!AN20="","",'Rekapitulace SO01-04'!AN20)</f>
        <v/>
      </c>
      <c r="K24" s="442"/>
      <c r="L24" s="444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</row>
    <row r="25" spans="1:31" s="445" customFormat="1" ht="6.95" customHeight="1" x14ac:dyDescent="0.2">
      <c r="A25" s="442"/>
      <c r="B25" s="443"/>
      <c r="C25" s="442"/>
      <c r="D25" s="442"/>
      <c r="E25" s="442"/>
      <c r="F25" s="442"/>
      <c r="G25" s="442"/>
      <c r="H25" s="442"/>
      <c r="I25" s="442"/>
      <c r="J25" s="442"/>
      <c r="K25" s="442"/>
      <c r="L25" s="444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</row>
    <row r="26" spans="1:31" s="445" customFormat="1" ht="12" customHeight="1" x14ac:dyDescent="0.2">
      <c r="A26" s="442"/>
      <c r="B26" s="443"/>
      <c r="C26" s="442"/>
      <c r="D26" s="441" t="s">
        <v>35</v>
      </c>
      <c r="E26" s="442"/>
      <c r="F26" s="442"/>
      <c r="G26" s="442"/>
      <c r="H26" s="442"/>
      <c r="I26" s="442"/>
      <c r="J26" s="442"/>
      <c r="K26" s="442"/>
      <c r="L26" s="444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</row>
    <row r="27" spans="1:31" s="450" customFormat="1" ht="47.25" customHeight="1" x14ac:dyDescent="0.2">
      <c r="A27" s="447"/>
      <c r="B27" s="448"/>
      <c r="C27" s="447"/>
      <c r="D27" s="447"/>
      <c r="E27" s="624" t="s">
        <v>36</v>
      </c>
      <c r="F27" s="624"/>
      <c r="G27" s="624"/>
      <c r="H27" s="624"/>
      <c r="I27" s="447"/>
      <c r="J27" s="447"/>
      <c r="K27" s="447"/>
      <c r="L27" s="449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</row>
    <row r="28" spans="1:31" s="445" customFormat="1" ht="6.95" customHeight="1" x14ac:dyDescent="0.2">
      <c r="A28" s="442"/>
      <c r="B28" s="443"/>
      <c r="C28" s="442"/>
      <c r="D28" s="442"/>
      <c r="E28" s="442"/>
      <c r="F28" s="442"/>
      <c r="G28" s="442"/>
      <c r="H28" s="442"/>
      <c r="I28" s="442"/>
      <c r="J28" s="442"/>
      <c r="K28" s="442"/>
      <c r="L28" s="444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</row>
    <row r="29" spans="1:31" s="445" customFormat="1" ht="6.95" customHeight="1" x14ac:dyDescent="0.2">
      <c r="A29" s="442"/>
      <c r="B29" s="443"/>
      <c r="C29" s="442"/>
      <c r="D29" s="451"/>
      <c r="E29" s="451"/>
      <c r="F29" s="451"/>
      <c r="G29" s="451"/>
      <c r="H29" s="451"/>
      <c r="I29" s="451"/>
      <c r="J29" s="451"/>
      <c r="K29" s="451"/>
      <c r="L29" s="444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</row>
    <row r="30" spans="1:31" s="445" customFormat="1" ht="25.35" customHeight="1" x14ac:dyDescent="0.2">
      <c r="A30" s="442"/>
      <c r="B30" s="443"/>
      <c r="C30" s="442"/>
      <c r="D30" s="452" t="s">
        <v>37</v>
      </c>
      <c r="E30" s="442"/>
      <c r="F30" s="442"/>
      <c r="G30" s="442"/>
      <c r="H30" s="442"/>
      <c r="I30" s="442"/>
      <c r="J30" s="453">
        <f>ROUND(J89, 2)</f>
        <v>0</v>
      </c>
      <c r="K30" s="442"/>
      <c r="L30" s="444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</row>
    <row r="31" spans="1:31" s="445" customFormat="1" ht="6.95" customHeight="1" x14ac:dyDescent="0.2">
      <c r="A31" s="442"/>
      <c r="B31" s="443"/>
      <c r="C31" s="442"/>
      <c r="D31" s="451"/>
      <c r="E31" s="451"/>
      <c r="F31" s="451"/>
      <c r="G31" s="451"/>
      <c r="H31" s="451"/>
      <c r="I31" s="451"/>
      <c r="J31" s="451"/>
      <c r="K31" s="451"/>
      <c r="L31" s="444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</row>
    <row r="32" spans="1:31" s="445" customFormat="1" ht="14.45" customHeight="1" x14ac:dyDescent="0.2">
      <c r="A32" s="442"/>
      <c r="B32" s="443"/>
      <c r="C32" s="442"/>
      <c r="D32" s="442"/>
      <c r="E32" s="442"/>
      <c r="F32" s="454" t="s">
        <v>39</v>
      </c>
      <c r="G32" s="442"/>
      <c r="H32" s="442"/>
      <c r="I32" s="454" t="s">
        <v>38</v>
      </c>
      <c r="J32" s="454" t="s">
        <v>40</v>
      </c>
      <c r="K32" s="442"/>
      <c r="L32" s="444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</row>
    <row r="33" spans="1:31" s="445" customFormat="1" ht="14.45" customHeight="1" x14ac:dyDescent="0.2">
      <c r="A33" s="442"/>
      <c r="B33" s="443"/>
      <c r="C33" s="442"/>
      <c r="D33" s="455" t="s">
        <v>41</v>
      </c>
      <c r="E33" s="441" t="s">
        <v>42</v>
      </c>
      <c r="F33" s="456">
        <f>ROUND((SUM(BE89:BE439)),  2)</f>
        <v>0</v>
      </c>
      <c r="G33" s="442"/>
      <c r="H33" s="442"/>
      <c r="I33" s="457">
        <v>0.21</v>
      </c>
      <c r="J33" s="456">
        <f>ROUND(((SUM(BE89:BE439))*I33),  2)</f>
        <v>0</v>
      </c>
      <c r="K33" s="442"/>
      <c r="L33" s="444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</row>
    <row r="34" spans="1:31" s="445" customFormat="1" ht="14.45" customHeight="1" x14ac:dyDescent="0.2">
      <c r="A34" s="442"/>
      <c r="B34" s="443"/>
      <c r="C34" s="442"/>
      <c r="D34" s="442"/>
      <c r="E34" s="441" t="s">
        <v>43</v>
      </c>
      <c r="F34" s="456">
        <f>ROUND((SUM(BF89:BF439)),  2)</f>
        <v>0</v>
      </c>
      <c r="G34" s="442"/>
      <c r="H34" s="442"/>
      <c r="I34" s="457">
        <v>0.15</v>
      </c>
      <c r="J34" s="456">
        <f>ROUND(((SUM(BF89:BF439))*I34),  2)</f>
        <v>0</v>
      </c>
      <c r="K34" s="442"/>
      <c r="L34" s="444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</row>
    <row r="35" spans="1:31" s="445" customFormat="1" ht="14.45" hidden="1" customHeight="1" x14ac:dyDescent="0.2">
      <c r="A35" s="442"/>
      <c r="B35" s="443"/>
      <c r="C35" s="442"/>
      <c r="D35" s="442"/>
      <c r="E35" s="441" t="s">
        <v>44</v>
      </c>
      <c r="F35" s="456">
        <f>ROUND((SUM(BG89:BG439)),  2)</f>
        <v>0</v>
      </c>
      <c r="G35" s="442"/>
      <c r="H35" s="442"/>
      <c r="I35" s="457">
        <v>0.21</v>
      </c>
      <c r="J35" s="456">
        <f>0</f>
        <v>0</v>
      </c>
      <c r="K35" s="442"/>
      <c r="L35" s="444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</row>
    <row r="36" spans="1:31" s="445" customFormat="1" ht="14.45" hidden="1" customHeight="1" x14ac:dyDescent="0.2">
      <c r="A36" s="442"/>
      <c r="B36" s="443"/>
      <c r="C36" s="442"/>
      <c r="D36" s="442"/>
      <c r="E36" s="441" t="s">
        <v>45</v>
      </c>
      <c r="F36" s="456">
        <f>ROUND((SUM(BH89:BH439)),  2)</f>
        <v>0</v>
      </c>
      <c r="G36" s="442"/>
      <c r="H36" s="442"/>
      <c r="I36" s="457">
        <v>0.15</v>
      </c>
      <c r="J36" s="456">
        <f>0</f>
        <v>0</v>
      </c>
      <c r="K36" s="442"/>
      <c r="L36" s="444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</row>
    <row r="37" spans="1:31" s="445" customFormat="1" ht="14.45" hidden="1" customHeight="1" x14ac:dyDescent="0.2">
      <c r="A37" s="442"/>
      <c r="B37" s="443"/>
      <c r="C37" s="442"/>
      <c r="D37" s="442"/>
      <c r="E37" s="441" t="s">
        <v>46</v>
      </c>
      <c r="F37" s="456">
        <f>ROUND((SUM(BI89:BI439)),  2)</f>
        <v>0</v>
      </c>
      <c r="G37" s="442"/>
      <c r="H37" s="442"/>
      <c r="I37" s="457">
        <v>0</v>
      </c>
      <c r="J37" s="456">
        <f>0</f>
        <v>0</v>
      </c>
      <c r="K37" s="442"/>
      <c r="L37" s="444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</row>
    <row r="38" spans="1:31" s="445" customFormat="1" ht="6.95" customHeight="1" x14ac:dyDescent="0.2">
      <c r="A38" s="442"/>
      <c r="B38" s="443"/>
      <c r="C38" s="442"/>
      <c r="D38" s="442"/>
      <c r="E38" s="442"/>
      <c r="F38" s="442"/>
      <c r="G38" s="442"/>
      <c r="H38" s="442"/>
      <c r="I38" s="442"/>
      <c r="J38" s="442"/>
      <c r="K38" s="442"/>
      <c r="L38" s="444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</row>
    <row r="39" spans="1:31" s="445" customFormat="1" ht="25.35" customHeight="1" x14ac:dyDescent="0.2">
      <c r="A39" s="442"/>
      <c r="B39" s="443"/>
      <c r="C39" s="458"/>
      <c r="D39" s="459" t="s">
        <v>47</v>
      </c>
      <c r="E39" s="460"/>
      <c r="F39" s="460"/>
      <c r="G39" s="461" t="s">
        <v>48</v>
      </c>
      <c r="H39" s="462" t="s">
        <v>49</v>
      </c>
      <c r="I39" s="460"/>
      <c r="J39" s="463">
        <f>SUM(J30:J37)</f>
        <v>0</v>
      </c>
      <c r="K39" s="464"/>
      <c r="L39" s="444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</row>
    <row r="40" spans="1:31" s="445" customFormat="1" ht="14.45" customHeight="1" x14ac:dyDescent="0.2">
      <c r="A40" s="442"/>
      <c r="B40" s="465"/>
      <c r="C40" s="466"/>
      <c r="D40" s="466"/>
      <c r="E40" s="466"/>
      <c r="F40" s="466"/>
      <c r="G40" s="466"/>
      <c r="H40" s="466"/>
      <c r="I40" s="466"/>
      <c r="J40" s="466"/>
      <c r="K40" s="466"/>
      <c r="L40" s="444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</row>
    <row r="44" spans="1:31" s="445" customFormat="1" ht="6.95" customHeight="1" x14ac:dyDescent="0.2">
      <c r="A44" s="442"/>
      <c r="B44" s="467"/>
      <c r="C44" s="468"/>
      <c r="D44" s="468"/>
      <c r="E44" s="468"/>
      <c r="F44" s="468"/>
      <c r="G44" s="468"/>
      <c r="H44" s="468"/>
      <c r="I44" s="468"/>
      <c r="J44" s="468"/>
      <c r="K44" s="468"/>
      <c r="L44" s="444"/>
      <c r="S44" s="442"/>
      <c r="T44" s="442"/>
      <c r="U44" s="442"/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</row>
    <row r="45" spans="1:31" s="445" customFormat="1" ht="24.95" customHeight="1" x14ac:dyDescent="0.2">
      <c r="A45" s="442"/>
      <c r="B45" s="443"/>
      <c r="C45" s="439" t="s">
        <v>95</v>
      </c>
      <c r="D45" s="442"/>
      <c r="E45" s="442"/>
      <c r="F45" s="442"/>
      <c r="G45" s="442"/>
      <c r="H45" s="442"/>
      <c r="I45" s="442"/>
      <c r="J45" s="442"/>
      <c r="K45" s="442"/>
      <c r="L45" s="444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</row>
    <row r="46" spans="1:31" s="445" customFormat="1" ht="6.95" customHeight="1" x14ac:dyDescent="0.2">
      <c r="A46" s="442"/>
      <c r="B46" s="443"/>
      <c r="C46" s="442"/>
      <c r="D46" s="442"/>
      <c r="E46" s="442"/>
      <c r="F46" s="442"/>
      <c r="G46" s="442"/>
      <c r="H46" s="442"/>
      <c r="I46" s="442"/>
      <c r="J46" s="442"/>
      <c r="K46" s="442"/>
      <c r="L46" s="444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</row>
    <row r="47" spans="1:31" s="445" customFormat="1" ht="12" customHeight="1" x14ac:dyDescent="0.2">
      <c r="A47" s="442"/>
      <c r="B47" s="443"/>
      <c r="C47" s="441" t="s">
        <v>15</v>
      </c>
      <c r="D47" s="442"/>
      <c r="E47" s="442"/>
      <c r="F47" s="442"/>
      <c r="G47" s="442"/>
      <c r="H47" s="442"/>
      <c r="I47" s="442"/>
      <c r="J47" s="442"/>
      <c r="K47" s="442"/>
      <c r="L47" s="444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</row>
    <row r="48" spans="1:31" s="445" customFormat="1" ht="16.5" customHeight="1" x14ac:dyDescent="0.2">
      <c r="A48" s="442"/>
      <c r="B48" s="443"/>
      <c r="C48" s="442"/>
      <c r="D48" s="442"/>
      <c r="E48" s="618" t="str">
        <f>E7</f>
        <v>Ovesné Kladruby - vodojem, úpravna vody, vrtaná studna</v>
      </c>
      <c r="F48" s="619"/>
      <c r="G48" s="619"/>
      <c r="H48" s="619"/>
      <c r="I48" s="442"/>
      <c r="J48" s="442"/>
      <c r="K48" s="442"/>
      <c r="L48" s="444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</row>
    <row r="49" spans="1:47" s="445" customFormat="1" ht="12" customHeight="1" x14ac:dyDescent="0.2">
      <c r="A49" s="442"/>
      <c r="B49" s="443"/>
      <c r="C49" s="441" t="s">
        <v>93</v>
      </c>
      <c r="D49" s="442"/>
      <c r="E49" s="442"/>
      <c r="F49" s="442"/>
      <c r="G49" s="442"/>
      <c r="H49" s="442"/>
      <c r="I49" s="442"/>
      <c r="J49" s="442"/>
      <c r="K49" s="442"/>
      <c r="L49" s="444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</row>
    <row r="50" spans="1:47" s="445" customFormat="1" ht="16.5" customHeight="1" x14ac:dyDescent="0.2">
      <c r="A50" s="442"/>
      <c r="B50" s="443"/>
      <c r="C50" s="442"/>
      <c r="D50" s="442"/>
      <c r="E50" s="616" t="str">
        <f>E9</f>
        <v>SO-03 - Propojovací potrubí</v>
      </c>
      <c r="F50" s="617"/>
      <c r="G50" s="617"/>
      <c r="H50" s="617"/>
      <c r="I50" s="442"/>
      <c r="J50" s="442"/>
      <c r="K50" s="442"/>
      <c r="L50" s="444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</row>
    <row r="51" spans="1:47" s="445" customFormat="1" ht="6.95" customHeight="1" x14ac:dyDescent="0.2">
      <c r="A51" s="442"/>
      <c r="B51" s="443"/>
      <c r="C51" s="442"/>
      <c r="D51" s="442"/>
      <c r="E51" s="442"/>
      <c r="F51" s="442"/>
      <c r="G51" s="442"/>
      <c r="H51" s="442"/>
      <c r="I51" s="442"/>
      <c r="J51" s="442"/>
      <c r="K51" s="442"/>
      <c r="L51" s="444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</row>
    <row r="52" spans="1:47" s="445" customFormat="1" ht="12" customHeight="1" x14ac:dyDescent="0.2">
      <c r="A52" s="442"/>
      <c r="B52" s="443"/>
      <c r="C52" s="441" t="s">
        <v>21</v>
      </c>
      <c r="D52" s="442"/>
      <c r="E52" s="442"/>
      <c r="F52" s="446" t="str">
        <f>F12</f>
        <v>Ovesné Kladruby</v>
      </c>
      <c r="G52" s="442"/>
      <c r="H52" s="442"/>
      <c r="I52" s="441" t="s">
        <v>23</v>
      </c>
      <c r="J52" s="469" t="str">
        <f>IF(J12="","",J12)</f>
        <v>11. 11. 2020</v>
      </c>
      <c r="K52" s="442"/>
      <c r="L52" s="444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</row>
    <row r="53" spans="1:47" s="445" customFormat="1" ht="6.95" customHeight="1" x14ac:dyDescent="0.2">
      <c r="A53" s="442"/>
      <c r="B53" s="443"/>
      <c r="C53" s="442"/>
      <c r="D53" s="442"/>
      <c r="E53" s="442"/>
      <c r="F53" s="442"/>
      <c r="G53" s="442"/>
      <c r="H53" s="442"/>
      <c r="I53" s="442"/>
      <c r="J53" s="442"/>
      <c r="K53" s="442"/>
      <c r="L53" s="444"/>
      <c r="S53" s="442"/>
      <c r="T53" s="442"/>
      <c r="U53" s="442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</row>
    <row r="54" spans="1:47" s="445" customFormat="1" ht="15.2" customHeight="1" x14ac:dyDescent="0.2">
      <c r="A54" s="442"/>
      <c r="B54" s="443"/>
      <c r="C54" s="441" t="s">
        <v>25</v>
      </c>
      <c r="D54" s="442"/>
      <c r="E54" s="442"/>
      <c r="F54" s="446" t="str">
        <f>E15</f>
        <v>Obec Ovesné Kladruby</v>
      </c>
      <c r="G54" s="442"/>
      <c r="H54" s="442"/>
      <c r="I54" s="441" t="s">
        <v>31</v>
      </c>
      <c r="J54" s="470" t="str">
        <f>E21</f>
        <v>AQ PROJEKT s.r.o.</v>
      </c>
      <c r="K54" s="442"/>
      <c r="L54" s="444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</row>
    <row r="55" spans="1:47" s="445" customFormat="1" ht="15.2" customHeight="1" x14ac:dyDescent="0.2">
      <c r="A55" s="442"/>
      <c r="B55" s="443"/>
      <c r="C55" s="441" t="s">
        <v>29</v>
      </c>
      <c r="D55" s="442"/>
      <c r="E55" s="442"/>
      <c r="F55" s="446" t="str">
        <f>IF(E18="","",E18)</f>
        <v>Vyplň údaj</v>
      </c>
      <c r="G55" s="442"/>
      <c r="H55" s="442"/>
      <c r="I55" s="441" t="s">
        <v>34</v>
      </c>
      <c r="J55" s="470" t="str">
        <f>E24</f>
        <v xml:space="preserve"> </v>
      </c>
      <c r="K55" s="442"/>
      <c r="L55" s="444"/>
      <c r="S55" s="442"/>
      <c r="T55" s="442"/>
      <c r="U55" s="442"/>
      <c r="V55" s="442"/>
      <c r="W55" s="442"/>
      <c r="X55" s="442"/>
      <c r="Y55" s="442"/>
      <c r="Z55" s="442"/>
      <c r="AA55" s="442"/>
      <c r="AB55" s="442"/>
      <c r="AC55" s="442"/>
      <c r="AD55" s="442"/>
      <c r="AE55" s="442"/>
    </row>
    <row r="56" spans="1:47" s="445" customFormat="1" ht="10.35" customHeight="1" x14ac:dyDescent="0.2">
      <c r="A56" s="442"/>
      <c r="B56" s="443"/>
      <c r="C56" s="442"/>
      <c r="D56" s="442"/>
      <c r="E56" s="442"/>
      <c r="F56" s="442"/>
      <c r="G56" s="442"/>
      <c r="H56" s="442"/>
      <c r="I56" s="442"/>
      <c r="J56" s="442"/>
      <c r="K56" s="442"/>
      <c r="L56" s="444"/>
      <c r="S56" s="442"/>
      <c r="T56" s="442"/>
      <c r="U56" s="442"/>
      <c r="V56" s="442"/>
      <c r="W56" s="442"/>
      <c r="X56" s="442"/>
      <c r="Y56" s="442"/>
      <c r="Z56" s="442"/>
      <c r="AA56" s="442"/>
      <c r="AB56" s="442"/>
      <c r="AC56" s="442"/>
      <c r="AD56" s="442"/>
      <c r="AE56" s="442"/>
    </row>
    <row r="57" spans="1:47" s="445" customFormat="1" ht="29.25" customHeight="1" x14ac:dyDescent="0.2">
      <c r="A57" s="442"/>
      <c r="B57" s="443"/>
      <c r="C57" s="471" t="s">
        <v>96</v>
      </c>
      <c r="D57" s="458"/>
      <c r="E57" s="458"/>
      <c r="F57" s="458"/>
      <c r="G57" s="458"/>
      <c r="H57" s="458"/>
      <c r="I57" s="458"/>
      <c r="J57" s="472" t="s">
        <v>97</v>
      </c>
      <c r="K57" s="458"/>
      <c r="L57" s="444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</row>
    <row r="58" spans="1:47" s="445" customFormat="1" ht="10.35" customHeight="1" x14ac:dyDescent="0.2">
      <c r="A58" s="442"/>
      <c r="B58" s="443"/>
      <c r="C58" s="442"/>
      <c r="D58" s="442"/>
      <c r="E58" s="442"/>
      <c r="F58" s="442"/>
      <c r="G58" s="442"/>
      <c r="H58" s="442"/>
      <c r="I58" s="442"/>
      <c r="J58" s="442"/>
      <c r="K58" s="442"/>
      <c r="L58" s="444"/>
      <c r="S58" s="44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2"/>
    </row>
    <row r="59" spans="1:47" s="445" customFormat="1" ht="22.9" customHeight="1" x14ac:dyDescent="0.2">
      <c r="A59" s="442"/>
      <c r="B59" s="443"/>
      <c r="C59" s="473" t="s">
        <v>69</v>
      </c>
      <c r="D59" s="442"/>
      <c r="E59" s="442"/>
      <c r="F59" s="442"/>
      <c r="G59" s="442"/>
      <c r="H59" s="442"/>
      <c r="I59" s="442"/>
      <c r="J59" s="453">
        <f>J89</f>
        <v>0</v>
      </c>
      <c r="K59" s="442"/>
      <c r="L59" s="444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U59" s="435" t="s">
        <v>98</v>
      </c>
    </row>
    <row r="60" spans="1:47" s="474" customFormat="1" ht="24.95" customHeight="1" x14ac:dyDescent="0.2">
      <c r="B60" s="475"/>
      <c r="D60" s="476" t="s">
        <v>99</v>
      </c>
      <c r="E60" s="477"/>
      <c r="F60" s="477"/>
      <c r="G60" s="477"/>
      <c r="H60" s="477"/>
      <c r="I60" s="477"/>
      <c r="J60" s="478">
        <f>J90</f>
        <v>0</v>
      </c>
      <c r="L60" s="475"/>
    </row>
    <row r="61" spans="1:47" s="479" customFormat="1" ht="19.899999999999999" customHeight="1" x14ac:dyDescent="0.2">
      <c r="B61" s="480"/>
      <c r="D61" s="481" t="s">
        <v>100</v>
      </c>
      <c r="E61" s="482"/>
      <c r="F61" s="482"/>
      <c r="G61" s="482"/>
      <c r="H61" s="482"/>
      <c r="I61" s="482"/>
      <c r="J61" s="483">
        <f>J91</f>
        <v>0</v>
      </c>
      <c r="L61" s="480"/>
    </row>
    <row r="62" spans="1:47" s="479" customFormat="1" ht="19.899999999999999" customHeight="1" x14ac:dyDescent="0.2">
      <c r="B62" s="480"/>
      <c r="D62" s="481" t="s">
        <v>931</v>
      </c>
      <c r="E62" s="482"/>
      <c r="F62" s="482"/>
      <c r="G62" s="482"/>
      <c r="H62" s="482"/>
      <c r="I62" s="482"/>
      <c r="J62" s="483">
        <f>J248</f>
        <v>0</v>
      </c>
      <c r="L62" s="480"/>
    </row>
    <row r="63" spans="1:47" s="479" customFormat="1" ht="19.899999999999999" customHeight="1" x14ac:dyDescent="0.2">
      <c r="B63" s="480"/>
      <c r="D63" s="481" t="s">
        <v>817</v>
      </c>
      <c r="E63" s="482"/>
      <c r="F63" s="482"/>
      <c r="G63" s="482"/>
      <c r="H63" s="482"/>
      <c r="I63" s="482"/>
      <c r="J63" s="483">
        <f>J279</f>
        <v>0</v>
      </c>
      <c r="L63" s="480"/>
    </row>
    <row r="64" spans="1:47" s="479" customFormat="1" ht="19.899999999999999" customHeight="1" x14ac:dyDescent="0.2">
      <c r="B64" s="480"/>
      <c r="D64" s="481" t="s">
        <v>932</v>
      </c>
      <c r="E64" s="482"/>
      <c r="F64" s="482"/>
      <c r="G64" s="482"/>
      <c r="H64" s="482"/>
      <c r="I64" s="482"/>
      <c r="J64" s="483">
        <f>J324</f>
        <v>0</v>
      </c>
      <c r="L64" s="480"/>
    </row>
    <row r="65" spans="1:31" s="479" customFormat="1" ht="14.85" customHeight="1" x14ac:dyDescent="0.2">
      <c r="B65" s="480"/>
      <c r="D65" s="481" t="s">
        <v>933</v>
      </c>
      <c r="E65" s="482"/>
      <c r="F65" s="482"/>
      <c r="G65" s="482"/>
      <c r="H65" s="482"/>
      <c r="I65" s="482"/>
      <c r="J65" s="483">
        <f>J327</f>
        <v>0</v>
      </c>
      <c r="L65" s="480"/>
    </row>
    <row r="66" spans="1:31" s="479" customFormat="1" ht="14.85" customHeight="1" x14ac:dyDescent="0.2">
      <c r="B66" s="480"/>
      <c r="D66" s="481" t="s">
        <v>934</v>
      </c>
      <c r="E66" s="482"/>
      <c r="F66" s="482"/>
      <c r="G66" s="482"/>
      <c r="H66" s="482"/>
      <c r="I66" s="482"/>
      <c r="J66" s="483">
        <f>J374</f>
        <v>0</v>
      </c>
      <c r="L66" s="480"/>
    </row>
    <row r="67" spans="1:31" s="479" customFormat="1" ht="14.85" customHeight="1" x14ac:dyDescent="0.2">
      <c r="B67" s="480"/>
      <c r="D67" s="481" t="s">
        <v>935</v>
      </c>
      <c r="E67" s="482"/>
      <c r="F67" s="482"/>
      <c r="G67" s="482"/>
      <c r="H67" s="482"/>
      <c r="I67" s="482"/>
      <c r="J67" s="483">
        <f>J426</f>
        <v>0</v>
      </c>
      <c r="L67" s="480"/>
    </row>
    <row r="68" spans="1:31" s="479" customFormat="1" ht="14.85" customHeight="1" x14ac:dyDescent="0.2">
      <c r="B68" s="480"/>
      <c r="D68" s="481" t="s">
        <v>936</v>
      </c>
      <c r="E68" s="482"/>
      <c r="F68" s="482"/>
      <c r="G68" s="482"/>
      <c r="H68" s="482"/>
      <c r="I68" s="482"/>
      <c r="J68" s="483">
        <f>J430</f>
        <v>0</v>
      </c>
      <c r="L68" s="480"/>
    </row>
    <row r="69" spans="1:31" s="479" customFormat="1" ht="19.899999999999999" customHeight="1" x14ac:dyDescent="0.2">
      <c r="B69" s="480"/>
      <c r="D69" s="481" t="s">
        <v>937</v>
      </c>
      <c r="E69" s="482"/>
      <c r="F69" s="482"/>
      <c r="G69" s="482"/>
      <c r="H69" s="482"/>
      <c r="I69" s="482"/>
      <c r="J69" s="483">
        <f>J437</f>
        <v>0</v>
      </c>
      <c r="L69" s="480"/>
    </row>
    <row r="70" spans="1:31" s="445" customFormat="1" ht="21.75" customHeight="1" x14ac:dyDescent="0.2">
      <c r="A70" s="442"/>
      <c r="B70" s="443"/>
      <c r="C70" s="442"/>
      <c r="D70" s="442"/>
      <c r="E70" s="442"/>
      <c r="F70" s="442"/>
      <c r="G70" s="442"/>
      <c r="H70" s="442"/>
      <c r="I70" s="442"/>
      <c r="J70" s="442"/>
      <c r="K70" s="442"/>
      <c r="L70" s="444"/>
      <c r="S70" s="442"/>
      <c r="T70" s="442"/>
      <c r="U70" s="442"/>
      <c r="V70" s="442"/>
      <c r="W70" s="442"/>
      <c r="X70" s="442"/>
      <c r="Y70" s="442"/>
      <c r="Z70" s="442"/>
      <c r="AA70" s="442"/>
      <c r="AB70" s="442"/>
      <c r="AC70" s="442"/>
      <c r="AD70" s="442"/>
      <c r="AE70" s="442"/>
    </row>
    <row r="71" spans="1:31" s="445" customFormat="1" ht="6.95" customHeight="1" x14ac:dyDescent="0.2">
      <c r="A71" s="442"/>
      <c r="B71" s="465"/>
      <c r="C71" s="466"/>
      <c r="D71" s="466"/>
      <c r="E71" s="466"/>
      <c r="F71" s="466"/>
      <c r="G71" s="466"/>
      <c r="H71" s="466"/>
      <c r="I71" s="466"/>
      <c r="J71" s="466"/>
      <c r="K71" s="466"/>
      <c r="L71" s="444"/>
      <c r="S71" s="442"/>
      <c r="T71" s="442"/>
      <c r="U71" s="442"/>
      <c r="V71" s="442"/>
      <c r="W71" s="442"/>
      <c r="X71" s="442"/>
      <c r="Y71" s="442"/>
      <c r="Z71" s="442"/>
      <c r="AA71" s="442"/>
      <c r="AB71" s="442"/>
      <c r="AC71" s="442"/>
      <c r="AD71" s="442"/>
      <c r="AE71" s="442"/>
    </row>
    <row r="75" spans="1:31" s="445" customFormat="1" ht="6.95" customHeight="1" x14ac:dyDescent="0.2">
      <c r="A75" s="442"/>
      <c r="B75" s="467"/>
      <c r="C75" s="468"/>
      <c r="D75" s="468"/>
      <c r="E75" s="468"/>
      <c r="F75" s="468"/>
      <c r="G75" s="468"/>
      <c r="H75" s="468"/>
      <c r="I75" s="468"/>
      <c r="J75" s="468"/>
      <c r="K75" s="468"/>
      <c r="L75" s="444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</row>
    <row r="76" spans="1:31" s="445" customFormat="1" ht="24.95" customHeight="1" x14ac:dyDescent="0.2">
      <c r="A76" s="442"/>
      <c r="B76" s="443"/>
      <c r="C76" s="439" t="s">
        <v>119</v>
      </c>
      <c r="D76" s="442"/>
      <c r="E76" s="442"/>
      <c r="F76" s="442"/>
      <c r="G76" s="442"/>
      <c r="H76" s="442"/>
      <c r="I76" s="442"/>
      <c r="J76" s="442"/>
      <c r="K76" s="442"/>
      <c r="L76" s="444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</row>
    <row r="77" spans="1:31" s="445" customFormat="1" ht="6.95" customHeight="1" x14ac:dyDescent="0.2">
      <c r="A77" s="442"/>
      <c r="B77" s="443"/>
      <c r="C77" s="442"/>
      <c r="D77" s="442"/>
      <c r="E77" s="442"/>
      <c r="F77" s="442"/>
      <c r="G77" s="442"/>
      <c r="H77" s="442"/>
      <c r="I77" s="442"/>
      <c r="J77" s="442"/>
      <c r="K77" s="442"/>
      <c r="L77" s="444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</row>
    <row r="78" spans="1:31" s="445" customFormat="1" ht="12" customHeight="1" x14ac:dyDescent="0.2">
      <c r="A78" s="442"/>
      <c r="B78" s="443"/>
      <c r="C78" s="441" t="s">
        <v>15</v>
      </c>
      <c r="D78" s="442"/>
      <c r="E78" s="442"/>
      <c r="F78" s="442"/>
      <c r="G78" s="442"/>
      <c r="H78" s="442"/>
      <c r="I78" s="442"/>
      <c r="J78" s="442"/>
      <c r="K78" s="442"/>
      <c r="L78" s="444"/>
      <c r="S78" s="442"/>
      <c r="T78" s="442"/>
      <c r="U78" s="442"/>
      <c r="V78" s="442"/>
      <c r="W78" s="442"/>
      <c r="X78" s="442"/>
      <c r="Y78" s="442"/>
      <c r="Z78" s="442"/>
      <c r="AA78" s="442"/>
      <c r="AB78" s="442"/>
      <c r="AC78" s="442"/>
      <c r="AD78" s="442"/>
      <c r="AE78" s="442"/>
    </row>
    <row r="79" spans="1:31" s="445" customFormat="1" ht="16.5" customHeight="1" x14ac:dyDescent="0.2">
      <c r="A79" s="442"/>
      <c r="B79" s="443"/>
      <c r="C79" s="442"/>
      <c r="D79" s="442"/>
      <c r="E79" s="618" t="str">
        <f>E7</f>
        <v>Ovesné Kladruby - vodojem, úpravna vody, vrtaná studna</v>
      </c>
      <c r="F79" s="619"/>
      <c r="G79" s="619"/>
      <c r="H79" s="619"/>
      <c r="I79" s="442"/>
      <c r="J79" s="442"/>
      <c r="K79" s="442"/>
      <c r="L79" s="444"/>
      <c r="S79" s="442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  <c r="AD79" s="442"/>
      <c r="AE79" s="442"/>
    </row>
    <row r="80" spans="1:31" s="445" customFormat="1" ht="12" customHeight="1" x14ac:dyDescent="0.2">
      <c r="A80" s="442"/>
      <c r="B80" s="443"/>
      <c r="C80" s="441" t="s">
        <v>93</v>
      </c>
      <c r="D80" s="442"/>
      <c r="E80" s="442"/>
      <c r="F80" s="442"/>
      <c r="G80" s="442"/>
      <c r="H80" s="442"/>
      <c r="I80" s="442"/>
      <c r="J80" s="442"/>
      <c r="K80" s="442"/>
      <c r="L80" s="444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</row>
    <row r="81" spans="1:65" s="445" customFormat="1" ht="16.5" customHeight="1" x14ac:dyDescent="0.2">
      <c r="A81" s="442"/>
      <c r="B81" s="443"/>
      <c r="C81" s="442"/>
      <c r="D81" s="442"/>
      <c r="E81" s="616" t="str">
        <f>E9</f>
        <v>SO-03 - Propojovací potrubí</v>
      </c>
      <c r="F81" s="617"/>
      <c r="G81" s="617"/>
      <c r="H81" s="617"/>
      <c r="I81" s="442"/>
      <c r="J81" s="442"/>
      <c r="K81" s="442"/>
      <c r="L81" s="444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</row>
    <row r="82" spans="1:65" s="445" customFormat="1" ht="6.95" customHeight="1" x14ac:dyDescent="0.2">
      <c r="A82" s="442"/>
      <c r="B82" s="443"/>
      <c r="C82" s="442"/>
      <c r="D82" s="442"/>
      <c r="E82" s="442"/>
      <c r="F82" s="442"/>
      <c r="G82" s="442"/>
      <c r="H82" s="442"/>
      <c r="I82" s="442"/>
      <c r="J82" s="442"/>
      <c r="K82" s="442"/>
      <c r="L82" s="444"/>
      <c r="S82" s="442"/>
      <c r="T82" s="442"/>
      <c r="U82" s="442"/>
      <c r="V82" s="442"/>
      <c r="W82" s="442"/>
      <c r="X82" s="442"/>
      <c r="Y82" s="442"/>
      <c r="Z82" s="442"/>
      <c r="AA82" s="442"/>
      <c r="AB82" s="442"/>
      <c r="AC82" s="442"/>
      <c r="AD82" s="442"/>
      <c r="AE82" s="442"/>
    </row>
    <row r="83" spans="1:65" s="445" customFormat="1" ht="12" customHeight="1" x14ac:dyDescent="0.2">
      <c r="A83" s="442"/>
      <c r="B83" s="443"/>
      <c r="C83" s="441" t="s">
        <v>21</v>
      </c>
      <c r="D83" s="442"/>
      <c r="E83" s="442"/>
      <c r="F83" s="446" t="str">
        <f>F12</f>
        <v>Ovesné Kladruby</v>
      </c>
      <c r="G83" s="442"/>
      <c r="H83" s="442"/>
      <c r="I83" s="441" t="s">
        <v>23</v>
      </c>
      <c r="J83" s="469" t="str">
        <f>IF(J12="","",J12)</f>
        <v>11. 11. 2020</v>
      </c>
      <c r="K83" s="442"/>
      <c r="L83" s="444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</row>
    <row r="84" spans="1:65" s="445" customFormat="1" ht="6.95" customHeight="1" x14ac:dyDescent="0.2">
      <c r="A84" s="442"/>
      <c r="B84" s="443"/>
      <c r="C84" s="442"/>
      <c r="D84" s="442"/>
      <c r="E84" s="442"/>
      <c r="F84" s="442"/>
      <c r="G84" s="442"/>
      <c r="H84" s="442"/>
      <c r="I84" s="442"/>
      <c r="J84" s="442"/>
      <c r="K84" s="442"/>
      <c r="L84" s="444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</row>
    <row r="85" spans="1:65" s="445" customFormat="1" ht="15.2" customHeight="1" x14ac:dyDescent="0.2">
      <c r="A85" s="442"/>
      <c r="B85" s="443"/>
      <c r="C85" s="441" t="s">
        <v>25</v>
      </c>
      <c r="D85" s="442"/>
      <c r="E85" s="442"/>
      <c r="F85" s="446" t="str">
        <f>E15</f>
        <v>Obec Ovesné Kladruby</v>
      </c>
      <c r="G85" s="442"/>
      <c r="H85" s="442"/>
      <c r="I85" s="441" t="s">
        <v>31</v>
      </c>
      <c r="J85" s="470" t="str">
        <f>E21</f>
        <v>AQ PROJEKT s.r.o.</v>
      </c>
      <c r="K85" s="442"/>
      <c r="L85" s="444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</row>
    <row r="86" spans="1:65" s="445" customFormat="1" ht="15.2" customHeight="1" x14ac:dyDescent="0.2">
      <c r="A86" s="442"/>
      <c r="B86" s="443"/>
      <c r="C86" s="441" t="s">
        <v>29</v>
      </c>
      <c r="D86" s="442"/>
      <c r="E86" s="442"/>
      <c r="F86" s="446" t="str">
        <f>IF(E18="","",E18)</f>
        <v>Vyplň údaj</v>
      </c>
      <c r="G86" s="442"/>
      <c r="H86" s="442"/>
      <c r="I86" s="441" t="s">
        <v>34</v>
      </c>
      <c r="J86" s="470" t="str">
        <f>E24</f>
        <v xml:space="preserve"> </v>
      </c>
      <c r="K86" s="442"/>
      <c r="L86" s="444"/>
      <c r="S86" s="442"/>
      <c r="T86" s="442"/>
      <c r="U86" s="442"/>
      <c r="V86" s="442"/>
      <c r="W86" s="442"/>
      <c r="X86" s="442"/>
      <c r="Y86" s="442"/>
      <c r="Z86" s="442"/>
      <c r="AA86" s="442"/>
      <c r="AB86" s="442"/>
      <c r="AC86" s="442"/>
      <c r="AD86" s="442"/>
      <c r="AE86" s="442"/>
    </row>
    <row r="87" spans="1:65" s="445" customFormat="1" ht="10.35" customHeight="1" x14ac:dyDescent="0.2">
      <c r="A87" s="442"/>
      <c r="B87" s="443"/>
      <c r="C87" s="442"/>
      <c r="D87" s="442"/>
      <c r="E87" s="442"/>
      <c r="F87" s="442"/>
      <c r="G87" s="442"/>
      <c r="H87" s="442"/>
      <c r="I87" s="442"/>
      <c r="J87" s="442"/>
      <c r="K87" s="442"/>
      <c r="L87" s="444"/>
      <c r="S87" s="442"/>
      <c r="T87" s="442"/>
      <c r="U87" s="442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</row>
    <row r="88" spans="1:65" s="493" customFormat="1" ht="29.25" customHeight="1" x14ac:dyDescent="0.2">
      <c r="A88" s="484"/>
      <c r="B88" s="485"/>
      <c r="C88" s="486" t="s">
        <v>120</v>
      </c>
      <c r="D88" s="487" t="s">
        <v>56</v>
      </c>
      <c r="E88" s="487" t="s">
        <v>52</v>
      </c>
      <c r="F88" s="487" t="s">
        <v>53</v>
      </c>
      <c r="G88" s="487" t="s">
        <v>121</v>
      </c>
      <c r="H88" s="487" t="s">
        <v>122</v>
      </c>
      <c r="I88" s="487" t="s">
        <v>123</v>
      </c>
      <c r="J88" s="487" t="s">
        <v>97</v>
      </c>
      <c r="K88" s="488" t="s">
        <v>124</v>
      </c>
      <c r="L88" s="489"/>
      <c r="M88" s="490" t="s">
        <v>3</v>
      </c>
      <c r="N88" s="491" t="s">
        <v>41</v>
      </c>
      <c r="O88" s="491" t="s">
        <v>125</v>
      </c>
      <c r="P88" s="491" t="s">
        <v>126</v>
      </c>
      <c r="Q88" s="491" t="s">
        <v>127</v>
      </c>
      <c r="R88" s="491" t="s">
        <v>128</v>
      </c>
      <c r="S88" s="491" t="s">
        <v>129</v>
      </c>
      <c r="T88" s="492" t="s">
        <v>130</v>
      </c>
      <c r="U88" s="484"/>
      <c r="V88" s="484"/>
      <c r="W88" s="484"/>
      <c r="X88" s="484"/>
      <c r="Y88" s="484"/>
      <c r="Z88" s="484"/>
      <c r="AA88" s="484"/>
      <c r="AB88" s="484"/>
      <c r="AC88" s="484"/>
      <c r="AD88" s="484"/>
      <c r="AE88" s="484"/>
    </row>
    <row r="89" spans="1:65" s="445" customFormat="1" ht="22.9" customHeight="1" x14ac:dyDescent="0.25">
      <c r="A89" s="442"/>
      <c r="B89" s="443"/>
      <c r="C89" s="494" t="s">
        <v>131</v>
      </c>
      <c r="D89" s="442"/>
      <c r="E89" s="442"/>
      <c r="F89" s="442"/>
      <c r="G89" s="442"/>
      <c r="H89" s="442"/>
      <c r="I89" s="442"/>
      <c r="J89" s="495">
        <f>BK89</f>
        <v>0</v>
      </c>
      <c r="K89" s="442"/>
      <c r="L89" s="443"/>
      <c r="M89" s="496"/>
      <c r="N89" s="497"/>
      <c r="O89" s="451"/>
      <c r="P89" s="498">
        <f>P90</f>
        <v>657.91915899999992</v>
      </c>
      <c r="Q89" s="451"/>
      <c r="R89" s="498">
        <f>R90</f>
        <v>16.461896679999999</v>
      </c>
      <c r="S89" s="451"/>
      <c r="T89" s="499">
        <f>T90</f>
        <v>0</v>
      </c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T89" s="435" t="s">
        <v>70</v>
      </c>
      <c r="AU89" s="435" t="s">
        <v>98</v>
      </c>
      <c r="BK89" s="500">
        <f>BK90</f>
        <v>0</v>
      </c>
    </row>
    <row r="90" spans="1:65" s="501" customFormat="1" ht="25.9" customHeight="1" x14ac:dyDescent="0.2">
      <c r="B90" s="502"/>
      <c r="D90" s="503" t="s">
        <v>70</v>
      </c>
      <c r="E90" s="504" t="s">
        <v>132</v>
      </c>
      <c r="F90" s="504" t="s">
        <v>133</v>
      </c>
      <c r="J90" s="505">
        <f>BK90</f>
        <v>0</v>
      </c>
      <c r="L90" s="502"/>
      <c r="M90" s="506"/>
      <c r="N90" s="507"/>
      <c r="O90" s="507"/>
      <c r="P90" s="508">
        <f>P91+P248+P279+P324+P437</f>
        <v>657.91915899999992</v>
      </c>
      <c r="Q90" s="507"/>
      <c r="R90" s="508">
        <f>R91+R248+R279+R324+R437</f>
        <v>16.461896679999999</v>
      </c>
      <c r="S90" s="507"/>
      <c r="T90" s="509">
        <f>T91+T248+T279+T324+T437</f>
        <v>0</v>
      </c>
      <c r="AR90" s="503" t="s">
        <v>20</v>
      </c>
      <c r="AT90" s="510" t="s">
        <v>70</v>
      </c>
      <c r="AU90" s="510" t="s">
        <v>71</v>
      </c>
      <c r="AY90" s="503" t="s">
        <v>134</v>
      </c>
      <c r="BK90" s="511">
        <f>BK91+BK248+BK279+BK324+BK437</f>
        <v>0</v>
      </c>
    </row>
    <row r="91" spans="1:65" s="501" customFormat="1" ht="22.9" customHeight="1" x14ac:dyDescent="0.2">
      <c r="B91" s="502"/>
      <c r="D91" s="503" t="s">
        <v>70</v>
      </c>
      <c r="E91" s="512" t="s">
        <v>20</v>
      </c>
      <c r="F91" s="512" t="s">
        <v>135</v>
      </c>
      <c r="J91" s="513">
        <f>BK91</f>
        <v>0</v>
      </c>
      <c r="L91" s="502"/>
      <c r="M91" s="506"/>
      <c r="N91" s="507"/>
      <c r="O91" s="507"/>
      <c r="P91" s="508">
        <f>SUM(P92:P247)</f>
        <v>571.83853199999987</v>
      </c>
      <c r="Q91" s="507"/>
      <c r="R91" s="508">
        <f>SUM(R92:R247)</f>
        <v>0.26384000000000002</v>
      </c>
      <c r="S91" s="507"/>
      <c r="T91" s="509">
        <f>SUM(T92:T247)</f>
        <v>0</v>
      </c>
      <c r="AR91" s="503" t="s">
        <v>20</v>
      </c>
      <c r="AT91" s="510" t="s">
        <v>70</v>
      </c>
      <c r="AU91" s="510" t="s">
        <v>20</v>
      </c>
      <c r="AY91" s="503" t="s">
        <v>134</v>
      </c>
      <c r="BK91" s="511">
        <f>SUM(BK92:BK247)</f>
        <v>0</v>
      </c>
    </row>
    <row r="92" spans="1:65" s="445" customFormat="1" ht="16.5" customHeight="1" x14ac:dyDescent="0.2">
      <c r="A92" s="442"/>
      <c r="B92" s="443"/>
      <c r="C92" s="514" t="s">
        <v>20</v>
      </c>
      <c r="D92" s="514" t="s">
        <v>136</v>
      </c>
      <c r="E92" s="515" t="s">
        <v>137</v>
      </c>
      <c r="F92" s="516" t="s">
        <v>138</v>
      </c>
      <c r="G92" s="517" t="s">
        <v>139</v>
      </c>
      <c r="H92" s="518">
        <v>80</v>
      </c>
      <c r="I92" s="401"/>
      <c r="J92" s="519">
        <f>ROUND(I92*H92,2)</f>
        <v>0</v>
      </c>
      <c r="K92" s="516" t="s">
        <v>140</v>
      </c>
      <c r="L92" s="443"/>
      <c r="M92" s="520" t="s">
        <v>3</v>
      </c>
      <c r="N92" s="521" t="s">
        <v>42</v>
      </c>
      <c r="O92" s="522">
        <v>0.184</v>
      </c>
      <c r="P92" s="522">
        <f>O92*H92</f>
        <v>14.719999999999999</v>
      </c>
      <c r="Q92" s="522">
        <v>3.0000000000000001E-5</v>
      </c>
      <c r="R92" s="522">
        <f>Q92*H92</f>
        <v>2.4000000000000002E-3</v>
      </c>
      <c r="S92" s="522">
        <v>0</v>
      </c>
      <c r="T92" s="523">
        <f>S92*H92</f>
        <v>0</v>
      </c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R92" s="524" t="s">
        <v>141</v>
      </c>
      <c r="AT92" s="524" t="s">
        <v>136</v>
      </c>
      <c r="AU92" s="524" t="s">
        <v>80</v>
      </c>
      <c r="AY92" s="435" t="s">
        <v>134</v>
      </c>
      <c r="BE92" s="525">
        <f>IF(N92="základní",J92,0)</f>
        <v>0</v>
      </c>
      <c r="BF92" s="525">
        <f>IF(N92="snížená",J92,0)</f>
        <v>0</v>
      </c>
      <c r="BG92" s="525">
        <f>IF(N92="zákl. přenesená",J92,0)</f>
        <v>0</v>
      </c>
      <c r="BH92" s="525">
        <f>IF(N92="sníž. přenesená",J92,0)</f>
        <v>0</v>
      </c>
      <c r="BI92" s="525">
        <f>IF(N92="nulová",J92,0)</f>
        <v>0</v>
      </c>
      <c r="BJ92" s="435" t="s">
        <v>20</v>
      </c>
      <c r="BK92" s="525">
        <f>ROUND(I92*H92,2)</f>
        <v>0</v>
      </c>
      <c r="BL92" s="435" t="s">
        <v>141</v>
      </c>
      <c r="BM92" s="524" t="s">
        <v>938</v>
      </c>
    </row>
    <row r="93" spans="1:65" s="445" customFormat="1" x14ac:dyDescent="0.2">
      <c r="A93" s="442"/>
      <c r="B93" s="443"/>
      <c r="C93" s="442"/>
      <c r="D93" s="526" t="s">
        <v>143</v>
      </c>
      <c r="E93" s="442"/>
      <c r="F93" s="527" t="s">
        <v>144</v>
      </c>
      <c r="G93" s="442"/>
      <c r="H93" s="442"/>
      <c r="I93" s="429"/>
      <c r="J93" s="442"/>
      <c r="K93" s="442"/>
      <c r="L93" s="443"/>
      <c r="M93" s="528"/>
      <c r="N93" s="529"/>
      <c r="O93" s="530"/>
      <c r="P93" s="530"/>
      <c r="Q93" s="530"/>
      <c r="R93" s="530"/>
      <c r="S93" s="530"/>
      <c r="T93" s="531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  <c r="AT93" s="435" t="s">
        <v>143</v>
      </c>
      <c r="AU93" s="435" t="s">
        <v>80</v>
      </c>
    </row>
    <row r="94" spans="1:65" s="532" customFormat="1" x14ac:dyDescent="0.2">
      <c r="B94" s="533"/>
      <c r="D94" s="526" t="s">
        <v>145</v>
      </c>
      <c r="E94" s="534" t="s">
        <v>3</v>
      </c>
      <c r="F94" s="535" t="s">
        <v>939</v>
      </c>
      <c r="H94" s="536">
        <v>80</v>
      </c>
      <c r="I94" s="430"/>
      <c r="L94" s="533"/>
      <c r="M94" s="537"/>
      <c r="N94" s="538"/>
      <c r="O94" s="538"/>
      <c r="P94" s="538"/>
      <c r="Q94" s="538"/>
      <c r="R94" s="538"/>
      <c r="S94" s="538"/>
      <c r="T94" s="539"/>
      <c r="AT94" s="534" t="s">
        <v>145</v>
      </c>
      <c r="AU94" s="534" t="s">
        <v>80</v>
      </c>
      <c r="AV94" s="532" t="s">
        <v>80</v>
      </c>
      <c r="AW94" s="532" t="s">
        <v>33</v>
      </c>
      <c r="AX94" s="532" t="s">
        <v>20</v>
      </c>
      <c r="AY94" s="534" t="s">
        <v>134</v>
      </c>
    </row>
    <row r="95" spans="1:65" s="445" customFormat="1" ht="16.5" customHeight="1" x14ac:dyDescent="0.2">
      <c r="A95" s="442"/>
      <c r="B95" s="443"/>
      <c r="C95" s="514" t="s">
        <v>80</v>
      </c>
      <c r="D95" s="514" t="s">
        <v>136</v>
      </c>
      <c r="E95" s="515" t="s">
        <v>147</v>
      </c>
      <c r="F95" s="516" t="s">
        <v>148</v>
      </c>
      <c r="G95" s="517" t="s">
        <v>149</v>
      </c>
      <c r="H95" s="518">
        <v>10</v>
      </c>
      <c r="I95" s="401"/>
      <c r="J95" s="519">
        <f>ROUND(I95*H95,2)</f>
        <v>0</v>
      </c>
      <c r="K95" s="516" t="s">
        <v>140</v>
      </c>
      <c r="L95" s="443"/>
      <c r="M95" s="520" t="s">
        <v>3</v>
      </c>
      <c r="N95" s="521" t="s">
        <v>42</v>
      </c>
      <c r="O95" s="522">
        <v>0</v>
      </c>
      <c r="P95" s="522">
        <f>O95*H95</f>
        <v>0</v>
      </c>
      <c r="Q95" s="522">
        <v>0</v>
      </c>
      <c r="R95" s="522">
        <f>Q95*H95</f>
        <v>0</v>
      </c>
      <c r="S95" s="522">
        <v>0</v>
      </c>
      <c r="T95" s="523">
        <f>S95*H95</f>
        <v>0</v>
      </c>
      <c r="U95" s="442"/>
      <c r="V95" s="442"/>
      <c r="W95" s="442"/>
      <c r="X95" s="442"/>
      <c r="Y95" s="442"/>
      <c r="Z95" s="442"/>
      <c r="AA95" s="442"/>
      <c r="AB95" s="442"/>
      <c r="AC95" s="442"/>
      <c r="AD95" s="442"/>
      <c r="AE95" s="442"/>
      <c r="AR95" s="524" t="s">
        <v>141</v>
      </c>
      <c r="AT95" s="524" t="s">
        <v>136</v>
      </c>
      <c r="AU95" s="524" t="s">
        <v>80</v>
      </c>
      <c r="AY95" s="435" t="s">
        <v>134</v>
      </c>
      <c r="BE95" s="525">
        <f>IF(N95="základní",J95,0)</f>
        <v>0</v>
      </c>
      <c r="BF95" s="525">
        <f>IF(N95="snížená",J95,0)</f>
        <v>0</v>
      </c>
      <c r="BG95" s="525">
        <f>IF(N95="zákl. přenesená",J95,0)</f>
        <v>0</v>
      </c>
      <c r="BH95" s="525">
        <f>IF(N95="sníž. přenesená",J95,0)</f>
        <v>0</v>
      </c>
      <c r="BI95" s="525">
        <f>IF(N95="nulová",J95,0)</f>
        <v>0</v>
      </c>
      <c r="BJ95" s="435" t="s">
        <v>20</v>
      </c>
      <c r="BK95" s="525">
        <f>ROUND(I95*H95,2)</f>
        <v>0</v>
      </c>
      <c r="BL95" s="435" t="s">
        <v>141</v>
      </c>
      <c r="BM95" s="524" t="s">
        <v>940</v>
      </c>
    </row>
    <row r="96" spans="1:65" s="445" customFormat="1" x14ac:dyDescent="0.2">
      <c r="A96" s="442"/>
      <c r="B96" s="443"/>
      <c r="C96" s="442"/>
      <c r="D96" s="526" t="s">
        <v>143</v>
      </c>
      <c r="E96" s="442"/>
      <c r="F96" s="527" t="s">
        <v>151</v>
      </c>
      <c r="G96" s="442"/>
      <c r="H96" s="442"/>
      <c r="I96" s="429"/>
      <c r="J96" s="442"/>
      <c r="K96" s="442"/>
      <c r="L96" s="443"/>
      <c r="M96" s="528"/>
      <c r="N96" s="529"/>
      <c r="O96" s="530"/>
      <c r="P96" s="530"/>
      <c r="Q96" s="530"/>
      <c r="R96" s="530"/>
      <c r="S96" s="530"/>
      <c r="T96" s="531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T96" s="435" t="s">
        <v>143</v>
      </c>
      <c r="AU96" s="435" t="s">
        <v>80</v>
      </c>
    </row>
    <row r="97" spans="1:65" s="532" customFormat="1" x14ac:dyDescent="0.2">
      <c r="B97" s="533"/>
      <c r="D97" s="526" t="s">
        <v>145</v>
      </c>
      <c r="E97" s="534" t="s">
        <v>3</v>
      </c>
      <c r="F97" s="535" t="s">
        <v>941</v>
      </c>
      <c r="H97" s="536">
        <v>10</v>
      </c>
      <c r="I97" s="430"/>
      <c r="L97" s="533"/>
      <c r="M97" s="537"/>
      <c r="N97" s="538"/>
      <c r="O97" s="538"/>
      <c r="P97" s="538"/>
      <c r="Q97" s="538"/>
      <c r="R97" s="538"/>
      <c r="S97" s="538"/>
      <c r="T97" s="539"/>
      <c r="AT97" s="534" t="s">
        <v>145</v>
      </c>
      <c r="AU97" s="534" t="s">
        <v>80</v>
      </c>
      <c r="AV97" s="532" t="s">
        <v>80</v>
      </c>
      <c r="AW97" s="532" t="s">
        <v>33</v>
      </c>
      <c r="AX97" s="532" t="s">
        <v>20</v>
      </c>
      <c r="AY97" s="534" t="s">
        <v>134</v>
      </c>
    </row>
    <row r="98" spans="1:65" s="445" customFormat="1" ht="16.5" customHeight="1" x14ac:dyDescent="0.2">
      <c r="A98" s="442"/>
      <c r="B98" s="443"/>
      <c r="C98" s="514" t="s">
        <v>153</v>
      </c>
      <c r="D98" s="514" t="s">
        <v>136</v>
      </c>
      <c r="E98" s="515" t="s">
        <v>821</v>
      </c>
      <c r="F98" s="516" t="s">
        <v>822</v>
      </c>
      <c r="G98" s="517" t="s">
        <v>156</v>
      </c>
      <c r="H98" s="518">
        <v>4</v>
      </c>
      <c r="I98" s="401"/>
      <c r="J98" s="519">
        <f>ROUND(I98*H98,2)</f>
        <v>0</v>
      </c>
      <c r="K98" s="516" t="s">
        <v>140</v>
      </c>
      <c r="L98" s="443"/>
      <c r="M98" s="520" t="s">
        <v>3</v>
      </c>
      <c r="N98" s="521" t="s">
        <v>42</v>
      </c>
      <c r="O98" s="522">
        <v>1.548</v>
      </c>
      <c r="P98" s="522">
        <f>O98*H98</f>
        <v>6.1920000000000002</v>
      </c>
      <c r="Q98" s="522">
        <v>0</v>
      </c>
      <c r="R98" s="522">
        <f>Q98*H98</f>
        <v>0</v>
      </c>
      <c r="S98" s="522">
        <v>0</v>
      </c>
      <c r="T98" s="523">
        <f>S98*H98</f>
        <v>0</v>
      </c>
      <c r="U98" s="442"/>
      <c r="V98" s="442"/>
      <c r="W98" s="442"/>
      <c r="X98" s="442"/>
      <c r="Y98" s="442"/>
      <c r="Z98" s="442"/>
      <c r="AA98" s="442"/>
      <c r="AB98" s="442"/>
      <c r="AC98" s="442"/>
      <c r="AD98" s="442"/>
      <c r="AE98" s="442"/>
      <c r="AR98" s="524" t="s">
        <v>141</v>
      </c>
      <c r="AT98" s="524" t="s">
        <v>136</v>
      </c>
      <c r="AU98" s="524" t="s">
        <v>80</v>
      </c>
      <c r="AY98" s="435" t="s">
        <v>134</v>
      </c>
      <c r="BE98" s="525">
        <f>IF(N98="základní",J98,0)</f>
        <v>0</v>
      </c>
      <c r="BF98" s="525">
        <f>IF(N98="snížená",J98,0)</f>
        <v>0</v>
      </c>
      <c r="BG98" s="525">
        <f>IF(N98="zákl. přenesená",J98,0)</f>
        <v>0</v>
      </c>
      <c r="BH98" s="525">
        <f>IF(N98="sníž. přenesená",J98,0)</f>
        <v>0</v>
      </c>
      <c r="BI98" s="525">
        <f>IF(N98="nulová",J98,0)</f>
        <v>0</v>
      </c>
      <c r="BJ98" s="435" t="s">
        <v>20</v>
      </c>
      <c r="BK98" s="525">
        <f>ROUND(I98*H98,2)</f>
        <v>0</v>
      </c>
      <c r="BL98" s="435" t="s">
        <v>141</v>
      </c>
      <c r="BM98" s="524" t="s">
        <v>942</v>
      </c>
    </row>
    <row r="99" spans="1:65" s="445" customFormat="1" x14ac:dyDescent="0.2">
      <c r="A99" s="442"/>
      <c r="B99" s="443"/>
      <c r="C99" s="442"/>
      <c r="D99" s="526" t="s">
        <v>143</v>
      </c>
      <c r="E99" s="442"/>
      <c r="F99" s="527" t="s">
        <v>824</v>
      </c>
      <c r="G99" s="442"/>
      <c r="H99" s="442"/>
      <c r="I99" s="429"/>
      <c r="J99" s="442"/>
      <c r="K99" s="442"/>
      <c r="L99" s="443"/>
      <c r="M99" s="528"/>
      <c r="N99" s="529"/>
      <c r="O99" s="530"/>
      <c r="P99" s="530"/>
      <c r="Q99" s="530"/>
      <c r="R99" s="530"/>
      <c r="S99" s="530"/>
      <c r="T99" s="531"/>
      <c r="U99" s="442"/>
      <c r="V99" s="442"/>
      <c r="W99" s="442"/>
      <c r="X99" s="442"/>
      <c r="Y99" s="442"/>
      <c r="Z99" s="442"/>
      <c r="AA99" s="442"/>
      <c r="AB99" s="442"/>
      <c r="AC99" s="442"/>
      <c r="AD99" s="442"/>
      <c r="AE99" s="442"/>
      <c r="AT99" s="435" t="s">
        <v>143</v>
      </c>
      <c r="AU99" s="435" t="s">
        <v>80</v>
      </c>
    </row>
    <row r="100" spans="1:65" s="540" customFormat="1" x14ac:dyDescent="0.2">
      <c r="B100" s="541"/>
      <c r="D100" s="526" t="s">
        <v>145</v>
      </c>
      <c r="E100" s="542" t="s">
        <v>3</v>
      </c>
      <c r="F100" s="543" t="s">
        <v>943</v>
      </c>
      <c r="H100" s="542" t="s">
        <v>3</v>
      </c>
      <c r="I100" s="431"/>
      <c r="L100" s="541"/>
      <c r="M100" s="544"/>
      <c r="N100" s="545"/>
      <c r="O100" s="545"/>
      <c r="P100" s="545"/>
      <c r="Q100" s="545"/>
      <c r="R100" s="545"/>
      <c r="S100" s="545"/>
      <c r="T100" s="546"/>
      <c r="AT100" s="542" t="s">
        <v>145</v>
      </c>
      <c r="AU100" s="542" t="s">
        <v>80</v>
      </c>
      <c r="AV100" s="540" t="s">
        <v>20</v>
      </c>
      <c r="AW100" s="540" t="s">
        <v>33</v>
      </c>
      <c r="AX100" s="540" t="s">
        <v>71</v>
      </c>
      <c r="AY100" s="542" t="s">
        <v>134</v>
      </c>
    </row>
    <row r="101" spans="1:65" s="532" customFormat="1" x14ac:dyDescent="0.2">
      <c r="B101" s="533"/>
      <c r="D101" s="526" t="s">
        <v>145</v>
      </c>
      <c r="E101" s="534" t="s">
        <v>3</v>
      </c>
      <c r="F101" s="535" t="s">
        <v>944</v>
      </c>
      <c r="H101" s="536">
        <v>4</v>
      </c>
      <c r="I101" s="430"/>
      <c r="L101" s="533"/>
      <c r="M101" s="537"/>
      <c r="N101" s="538"/>
      <c r="O101" s="538"/>
      <c r="P101" s="538"/>
      <c r="Q101" s="538"/>
      <c r="R101" s="538"/>
      <c r="S101" s="538"/>
      <c r="T101" s="539"/>
      <c r="AT101" s="534" t="s">
        <v>145</v>
      </c>
      <c r="AU101" s="534" t="s">
        <v>80</v>
      </c>
      <c r="AV101" s="532" t="s">
        <v>80</v>
      </c>
      <c r="AW101" s="532" t="s">
        <v>33</v>
      </c>
      <c r="AX101" s="532" t="s">
        <v>71</v>
      </c>
      <c r="AY101" s="534" t="s">
        <v>134</v>
      </c>
    </row>
    <row r="102" spans="1:65" s="555" customFormat="1" x14ac:dyDescent="0.2">
      <c r="B102" s="556"/>
      <c r="D102" s="526" t="s">
        <v>145</v>
      </c>
      <c r="E102" s="557" t="s">
        <v>3</v>
      </c>
      <c r="F102" s="558" t="s">
        <v>163</v>
      </c>
      <c r="H102" s="559">
        <v>4</v>
      </c>
      <c r="I102" s="433"/>
      <c r="L102" s="556"/>
      <c r="M102" s="560"/>
      <c r="N102" s="561"/>
      <c r="O102" s="561"/>
      <c r="P102" s="561"/>
      <c r="Q102" s="561"/>
      <c r="R102" s="561"/>
      <c r="S102" s="561"/>
      <c r="T102" s="562"/>
      <c r="AT102" s="557" t="s">
        <v>145</v>
      </c>
      <c r="AU102" s="557" t="s">
        <v>80</v>
      </c>
      <c r="AV102" s="555" t="s">
        <v>141</v>
      </c>
      <c r="AW102" s="555" t="s">
        <v>33</v>
      </c>
      <c r="AX102" s="555" t="s">
        <v>20</v>
      </c>
      <c r="AY102" s="557" t="s">
        <v>134</v>
      </c>
    </row>
    <row r="103" spans="1:65" s="445" customFormat="1" ht="16.5" customHeight="1" x14ac:dyDescent="0.2">
      <c r="A103" s="442"/>
      <c r="B103" s="443"/>
      <c r="C103" s="514" t="s">
        <v>141</v>
      </c>
      <c r="D103" s="514" t="s">
        <v>136</v>
      </c>
      <c r="E103" s="515" t="s">
        <v>945</v>
      </c>
      <c r="F103" s="516" t="s">
        <v>946</v>
      </c>
      <c r="G103" s="517" t="s">
        <v>156</v>
      </c>
      <c r="H103" s="518">
        <v>49</v>
      </c>
      <c r="I103" s="401"/>
      <c r="J103" s="519">
        <f>ROUND(I103*H103,2)</f>
        <v>0</v>
      </c>
      <c r="K103" s="516" t="s">
        <v>140</v>
      </c>
      <c r="L103" s="443"/>
      <c r="M103" s="520" t="s">
        <v>3</v>
      </c>
      <c r="N103" s="521" t="s">
        <v>42</v>
      </c>
      <c r="O103" s="522">
        <v>0.41399999999999998</v>
      </c>
      <c r="P103" s="522">
        <f>O103*H103</f>
        <v>20.285999999999998</v>
      </c>
      <c r="Q103" s="522">
        <v>0</v>
      </c>
      <c r="R103" s="522">
        <f>Q103*H103</f>
        <v>0</v>
      </c>
      <c r="S103" s="522">
        <v>0</v>
      </c>
      <c r="T103" s="523">
        <f>S103*H103</f>
        <v>0</v>
      </c>
      <c r="U103" s="442"/>
      <c r="V103" s="442"/>
      <c r="W103" s="442"/>
      <c r="X103" s="442"/>
      <c r="Y103" s="442"/>
      <c r="Z103" s="442"/>
      <c r="AA103" s="442"/>
      <c r="AB103" s="442"/>
      <c r="AC103" s="442"/>
      <c r="AD103" s="442"/>
      <c r="AE103" s="442"/>
      <c r="AR103" s="524" t="s">
        <v>141</v>
      </c>
      <c r="AT103" s="524" t="s">
        <v>136</v>
      </c>
      <c r="AU103" s="524" t="s">
        <v>80</v>
      </c>
      <c r="AY103" s="435" t="s">
        <v>134</v>
      </c>
      <c r="BE103" s="525">
        <f>IF(N103="základní",J103,0)</f>
        <v>0</v>
      </c>
      <c r="BF103" s="525">
        <f>IF(N103="snížená",J103,0)</f>
        <v>0</v>
      </c>
      <c r="BG103" s="525">
        <f>IF(N103="zákl. přenesená",J103,0)</f>
        <v>0</v>
      </c>
      <c r="BH103" s="525">
        <f>IF(N103="sníž. přenesená",J103,0)</f>
        <v>0</v>
      </c>
      <c r="BI103" s="525">
        <f>IF(N103="nulová",J103,0)</f>
        <v>0</v>
      </c>
      <c r="BJ103" s="435" t="s">
        <v>20</v>
      </c>
      <c r="BK103" s="525">
        <f>ROUND(I103*H103,2)</f>
        <v>0</v>
      </c>
      <c r="BL103" s="435" t="s">
        <v>141</v>
      </c>
      <c r="BM103" s="524" t="s">
        <v>947</v>
      </c>
    </row>
    <row r="104" spans="1:65" s="445" customFormat="1" ht="19.5" x14ac:dyDescent="0.2">
      <c r="A104" s="442"/>
      <c r="B104" s="443"/>
      <c r="C104" s="442"/>
      <c r="D104" s="526" t="s">
        <v>143</v>
      </c>
      <c r="E104" s="442"/>
      <c r="F104" s="527" t="s">
        <v>948</v>
      </c>
      <c r="G104" s="442"/>
      <c r="H104" s="442"/>
      <c r="I104" s="429"/>
      <c r="J104" s="442"/>
      <c r="K104" s="442"/>
      <c r="L104" s="443"/>
      <c r="M104" s="528"/>
      <c r="N104" s="529"/>
      <c r="O104" s="530"/>
      <c r="P104" s="530"/>
      <c r="Q104" s="530"/>
      <c r="R104" s="530"/>
      <c r="S104" s="530"/>
      <c r="T104" s="531"/>
      <c r="U104" s="442"/>
      <c r="V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T104" s="435" t="s">
        <v>143</v>
      </c>
      <c r="AU104" s="435" t="s">
        <v>80</v>
      </c>
    </row>
    <row r="105" spans="1:65" s="540" customFormat="1" x14ac:dyDescent="0.2">
      <c r="B105" s="541"/>
      <c r="D105" s="526" t="s">
        <v>145</v>
      </c>
      <c r="E105" s="542" t="s">
        <v>3</v>
      </c>
      <c r="F105" s="543" t="s">
        <v>159</v>
      </c>
      <c r="H105" s="542" t="s">
        <v>3</v>
      </c>
      <c r="I105" s="431"/>
      <c r="L105" s="541"/>
      <c r="M105" s="544"/>
      <c r="N105" s="545"/>
      <c r="O105" s="545"/>
      <c r="P105" s="545"/>
      <c r="Q105" s="545"/>
      <c r="R105" s="545"/>
      <c r="S105" s="545"/>
      <c r="T105" s="546"/>
      <c r="AT105" s="542" t="s">
        <v>145</v>
      </c>
      <c r="AU105" s="542" t="s">
        <v>80</v>
      </c>
      <c r="AV105" s="540" t="s">
        <v>20</v>
      </c>
      <c r="AW105" s="540" t="s">
        <v>33</v>
      </c>
      <c r="AX105" s="540" t="s">
        <v>71</v>
      </c>
      <c r="AY105" s="542" t="s">
        <v>134</v>
      </c>
    </row>
    <row r="106" spans="1:65" s="532" customFormat="1" x14ac:dyDescent="0.2">
      <c r="B106" s="533"/>
      <c r="D106" s="526" t="s">
        <v>145</v>
      </c>
      <c r="E106" s="534" t="s">
        <v>3</v>
      </c>
      <c r="F106" s="535" t="s">
        <v>949</v>
      </c>
      <c r="H106" s="536">
        <v>98</v>
      </c>
      <c r="I106" s="430"/>
      <c r="L106" s="533"/>
      <c r="M106" s="537"/>
      <c r="N106" s="538"/>
      <c r="O106" s="538"/>
      <c r="P106" s="538"/>
      <c r="Q106" s="538"/>
      <c r="R106" s="538"/>
      <c r="S106" s="538"/>
      <c r="T106" s="539"/>
      <c r="AT106" s="534" t="s">
        <v>145</v>
      </c>
      <c r="AU106" s="534" t="s">
        <v>80</v>
      </c>
      <c r="AV106" s="532" t="s">
        <v>80</v>
      </c>
      <c r="AW106" s="532" t="s">
        <v>33</v>
      </c>
      <c r="AX106" s="532" t="s">
        <v>71</v>
      </c>
      <c r="AY106" s="534" t="s">
        <v>134</v>
      </c>
    </row>
    <row r="107" spans="1:65" s="547" customFormat="1" x14ac:dyDescent="0.2">
      <c r="B107" s="548"/>
      <c r="D107" s="526" t="s">
        <v>145</v>
      </c>
      <c r="E107" s="549" t="s">
        <v>3</v>
      </c>
      <c r="F107" s="550" t="s">
        <v>161</v>
      </c>
      <c r="H107" s="551">
        <v>98</v>
      </c>
      <c r="I107" s="432"/>
      <c r="L107" s="548"/>
      <c r="M107" s="552"/>
      <c r="N107" s="553"/>
      <c r="O107" s="553"/>
      <c r="P107" s="553"/>
      <c r="Q107" s="553"/>
      <c r="R107" s="553"/>
      <c r="S107" s="553"/>
      <c r="T107" s="554"/>
      <c r="AT107" s="549" t="s">
        <v>145</v>
      </c>
      <c r="AU107" s="549" t="s">
        <v>80</v>
      </c>
      <c r="AV107" s="547" t="s">
        <v>153</v>
      </c>
      <c r="AW107" s="547" t="s">
        <v>33</v>
      </c>
      <c r="AX107" s="547" t="s">
        <v>71</v>
      </c>
      <c r="AY107" s="549" t="s">
        <v>134</v>
      </c>
    </row>
    <row r="108" spans="1:65" s="532" customFormat="1" x14ac:dyDescent="0.2">
      <c r="B108" s="533"/>
      <c r="D108" s="526" t="s">
        <v>145</v>
      </c>
      <c r="E108" s="534" t="s">
        <v>3</v>
      </c>
      <c r="F108" s="535" t="s">
        <v>950</v>
      </c>
      <c r="H108" s="536">
        <v>-49</v>
      </c>
      <c r="I108" s="430"/>
      <c r="L108" s="533"/>
      <c r="M108" s="537"/>
      <c r="N108" s="538"/>
      <c r="O108" s="538"/>
      <c r="P108" s="538"/>
      <c r="Q108" s="538"/>
      <c r="R108" s="538"/>
      <c r="S108" s="538"/>
      <c r="T108" s="539"/>
      <c r="AT108" s="534" t="s">
        <v>145</v>
      </c>
      <c r="AU108" s="534" t="s">
        <v>80</v>
      </c>
      <c r="AV108" s="532" t="s">
        <v>80</v>
      </c>
      <c r="AW108" s="532" t="s">
        <v>33</v>
      </c>
      <c r="AX108" s="532" t="s">
        <v>71</v>
      </c>
      <c r="AY108" s="534" t="s">
        <v>134</v>
      </c>
    </row>
    <row r="109" spans="1:65" s="555" customFormat="1" x14ac:dyDescent="0.2">
      <c r="B109" s="556"/>
      <c r="D109" s="526" t="s">
        <v>145</v>
      </c>
      <c r="E109" s="557" t="s">
        <v>3</v>
      </c>
      <c r="F109" s="558" t="s">
        <v>163</v>
      </c>
      <c r="H109" s="559">
        <v>49</v>
      </c>
      <c r="I109" s="433"/>
      <c r="L109" s="556"/>
      <c r="M109" s="560"/>
      <c r="N109" s="561"/>
      <c r="O109" s="561"/>
      <c r="P109" s="561"/>
      <c r="Q109" s="561"/>
      <c r="R109" s="561"/>
      <c r="S109" s="561"/>
      <c r="T109" s="562"/>
      <c r="AT109" s="557" t="s">
        <v>145</v>
      </c>
      <c r="AU109" s="557" t="s">
        <v>80</v>
      </c>
      <c r="AV109" s="555" t="s">
        <v>141</v>
      </c>
      <c r="AW109" s="555" t="s">
        <v>33</v>
      </c>
      <c r="AX109" s="555" t="s">
        <v>20</v>
      </c>
      <c r="AY109" s="557" t="s">
        <v>134</v>
      </c>
    </row>
    <row r="110" spans="1:65" s="445" customFormat="1" ht="16.5" customHeight="1" x14ac:dyDescent="0.2">
      <c r="A110" s="442"/>
      <c r="B110" s="443"/>
      <c r="C110" s="514" t="s">
        <v>170</v>
      </c>
      <c r="D110" s="514" t="s">
        <v>136</v>
      </c>
      <c r="E110" s="515" t="s">
        <v>951</v>
      </c>
      <c r="F110" s="516" t="s">
        <v>952</v>
      </c>
      <c r="G110" s="517" t="s">
        <v>156</v>
      </c>
      <c r="H110" s="518">
        <v>49</v>
      </c>
      <c r="I110" s="401"/>
      <c r="J110" s="519">
        <f>ROUND(I110*H110,2)</f>
        <v>0</v>
      </c>
      <c r="K110" s="516" t="s">
        <v>140</v>
      </c>
      <c r="L110" s="443"/>
      <c r="M110" s="520" t="s">
        <v>3</v>
      </c>
      <c r="N110" s="521" t="s">
        <v>42</v>
      </c>
      <c r="O110" s="522">
        <v>0.56299999999999994</v>
      </c>
      <c r="P110" s="522">
        <f>O110*H110</f>
        <v>27.586999999999996</v>
      </c>
      <c r="Q110" s="522">
        <v>0</v>
      </c>
      <c r="R110" s="522">
        <f>Q110*H110</f>
        <v>0</v>
      </c>
      <c r="S110" s="522">
        <v>0</v>
      </c>
      <c r="T110" s="523">
        <f>S110*H110</f>
        <v>0</v>
      </c>
      <c r="U110" s="442"/>
      <c r="V110" s="442"/>
      <c r="W110" s="442"/>
      <c r="X110" s="442"/>
      <c r="Y110" s="442"/>
      <c r="Z110" s="442"/>
      <c r="AA110" s="442"/>
      <c r="AB110" s="442"/>
      <c r="AC110" s="442"/>
      <c r="AD110" s="442"/>
      <c r="AE110" s="442"/>
      <c r="AR110" s="524" t="s">
        <v>141</v>
      </c>
      <c r="AT110" s="524" t="s">
        <v>136</v>
      </c>
      <c r="AU110" s="524" t="s">
        <v>80</v>
      </c>
      <c r="AY110" s="435" t="s">
        <v>134</v>
      </c>
      <c r="BE110" s="525">
        <f>IF(N110="základní",J110,0)</f>
        <v>0</v>
      </c>
      <c r="BF110" s="525">
        <f>IF(N110="snížená",J110,0)</f>
        <v>0</v>
      </c>
      <c r="BG110" s="525">
        <f>IF(N110="zákl. přenesená",J110,0)</f>
        <v>0</v>
      </c>
      <c r="BH110" s="525">
        <f>IF(N110="sníž. přenesená",J110,0)</f>
        <v>0</v>
      </c>
      <c r="BI110" s="525">
        <f>IF(N110="nulová",J110,0)</f>
        <v>0</v>
      </c>
      <c r="BJ110" s="435" t="s">
        <v>20</v>
      </c>
      <c r="BK110" s="525">
        <f>ROUND(I110*H110,2)</f>
        <v>0</v>
      </c>
      <c r="BL110" s="435" t="s">
        <v>141</v>
      </c>
      <c r="BM110" s="524" t="s">
        <v>953</v>
      </c>
    </row>
    <row r="111" spans="1:65" s="445" customFormat="1" ht="19.5" x14ac:dyDescent="0.2">
      <c r="A111" s="442"/>
      <c r="B111" s="443"/>
      <c r="C111" s="442"/>
      <c r="D111" s="526" t="s">
        <v>143</v>
      </c>
      <c r="E111" s="442"/>
      <c r="F111" s="527" t="s">
        <v>954</v>
      </c>
      <c r="G111" s="442"/>
      <c r="H111" s="442"/>
      <c r="I111" s="429"/>
      <c r="J111" s="442"/>
      <c r="K111" s="442"/>
      <c r="L111" s="443"/>
      <c r="M111" s="528"/>
      <c r="N111" s="529"/>
      <c r="O111" s="530"/>
      <c r="P111" s="530"/>
      <c r="Q111" s="530"/>
      <c r="R111" s="530"/>
      <c r="S111" s="530"/>
      <c r="T111" s="531"/>
      <c r="U111" s="442"/>
      <c r="V111" s="442"/>
      <c r="W111" s="442"/>
      <c r="X111" s="442"/>
      <c r="Y111" s="442"/>
      <c r="Z111" s="442"/>
      <c r="AA111" s="442"/>
      <c r="AB111" s="442"/>
      <c r="AC111" s="442"/>
      <c r="AD111" s="442"/>
      <c r="AE111" s="442"/>
      <c r="AT111" s="435" t="s">
        <v>143</v>
      </c>
      <c r="AU111" s="435" t="s">
        <v>80</v>
      </c>
    </row>
    <row r="112" spans="1:65" s="540" customFormat="1" x14ac:dyDescent="0.2">
      <c r="B112" s="541"/>
      <c r="D112" s="526" t="s">
        <v>145</v>
      </c>
      <c r="E112" s="542" t="s">
        <v>3</v>
      </c>
      <c r="F112" s="543" t="s">
        <v>168</v>
      </c>
      <c r="H112" s="542" t="s">
        <v>3</v>
      </c>
      <c r="I112" s="431"/>
      <c r="L112" s="541"/>
      <c r="M112" s="544"/>
      <c r="N112" s="545"/>
      <c r="O112" s="545"/>
      <c r="P112" s="545"/>
      <c r="Q112" s="545"/>
      <c r="R112" s="545"/>
      <c r="S112" s="545"/>
      <c r="T112" s="546"/>
      <c r="AT112" s="542" t="s">
        <v>145</v>
      </c>
      <c r="AU112" s="542" t="s">
        <v>80</v>
      </c>
      <c r="AV112" s="540" t="s">
        <v>20</v>
      </c>
      <c r="AW112" s="540" t="s">
        <v>33</v>
      </c>
      <c r="AX112" s="540" t="s">
        <v>71</v>
      </c>
      <c r="AY112" s="542" t="s">
        <v>134</v>
      </c>
    </row>
    <row r="113" spans="1:65" s="532" customFormat="1" x14ac:dyDescent="0.2">
      <c r="B113" s="533"/>
      <c r="D113" s="526" t="s">
        <v>145</v>
      </c>
      <c r="E113" s="534" t="s">
        <v>3</v>
      </c>
      <c r="F113" s="535" t="s">
        <v>955</v>
      </c>
      <c r="H113" s="536">
        <v>49</v>
      </c>
      <c r="I113" s="430"/>
      <c r="L113" s="533"/>
      <c r="M113" s="537"/>
      <c r="N113" s="538"/>
      <c r="O113" s="538"/>
      <c r="P113" s="538"/>
      <c r="Q113" s="538"/>
      <c r="R113" s="538"/>
      <c r="S113" s="538"/>
      <c r="T113" s="539"/>
      <c r="AT113" s="534" t="s">
        <v>145</v>
      </c>
      <c r="AU113" s="534" t="s">
        <v>80</v>
      </c>
      <c r="AV113" s="532" t="s">
        <v>80</v>
      </c>
      <c r="AW113" s="532" t="s">
        <v>33</v>
      </c>
      <c r="AX113" s="532" t="s">
        <v>20</v>
      </c>
      <c r="AY113" s="534" t="s">
        <v>134</v>
      </c>
    </row>
    <row r="114" spans="1:65" s="445" customFormat="1" ht="21.75" customHeight="1" x14ac:dyDescent="0.2">
      <c r="A114" s="442"/>
      <c r="B114" s="443"/>
      <c r="C114" s="514" t="s">
        <v>178</v>
      </c>
      <c r="D114" s="514" t="s">
        <v>136</v>
      </c>
      <c r="E114" s="515" t="s">
        <v>956</v>
      </c>
      <c r="F114" s="516" t="s">
        <v>957</v>
      </c>
      <c r="G114" s="517" t="s">
        <v>156</v>
      </c>
      <c r="H114" s="518">
        <v>80.861999999999995</v>
      </c>
      <c r="I114" s="401"/>
      <c r="J114" s="519">
        <f>ROUND(I114*H114,2)</f>
        <v>0</v>
      </c>
      <c r="K114" s="516" t="s">
        <v>140</v>
      </c>
      <c r="L114" s="443"/>
      <c r="M114" s="520" t="s">
        <v>3</v>
      </c>
      <c r="N114" s="521" t="s">
        <v>42</v>
      </c>
      <c r="O114" s="522">
        <v>0.72</v>
      </c>
      <c r="P114" s="522">
        <f>O114*H114</f>
        <v>58.220639999999996</v>
      </c>
      <c r="Q114" s="522">
        <v>0</v>
      </c>
      <c r="R114" s="522">
        <f>Q114*H114</f>
        <v>0</v>
      </c>
      <c r="S114" s="522">
        <v>0</v>
      </c>
      <c r="T114" s="523">
        <f>S114*H114</f>
        <v>0</v>
      </c>
      <c r="U114" s="442"/>
      <c r="V114" s="442"/>
      <c r="W114" s="442"/>
      <c r="X114" s="442"/>
      <c r="Y114" s="442"/>
      <c r="Z114" s="442"/>
      <c r="AA114" s="442"/>
      <c r="AB114" s="442"/>
      <c r="AC114" s="442"/>
      <c r="AD114" s="442"/>
      <c r="AE114" s="442"/>
      <c r="AR114" s="524" t="s">
        <v>141</v>
      </c>
      <c r="AT114" s="524" t="s">
        <v>136</v>
      </c>
      <c r="AU114" s="524" t="s">
        <v>80</v>
      </c>
      <c r="AY114" s="435" t="s">
        <v>134</v>
      </c>
      <c r="BE114" s="525">
        <f>IF(N114="základní",J114,0)</f>
        <v>0</v>
      </c>
      <c r="BF114" s="525">
        <f>IF(N114="snížená",J114,0)</f>
        <v>0</v>
      </c>
      <c r="BG114" s="525">
        <f>IF(N114="zákl. přenesená",J114,0)</f>
        <v>0</v>
      </c>
      <c r="BH114" s="525">
        <f>IF(N114="sníž. přenesená",J114,0)</f>
        <v>0</v>
      </c>
      <c r="BI114" s="525">
        <f>IF(N114="nulová",J114,0)</f>
        <v>0</v>
      </c>
      <c r="BJ114" s="435" t="s">
        <v>20</v>
      </c>
      <c r="BK114" s="525">
        <f>ROUND(I114*H114,2)</f>
        <v>0</v>
      </c>
      <c r="BL114" s="435" t="s">
        <v>141</v>
      </c>
      <c r="BM114" s="524" t="s">
        <v>958</v>
      </c>
    </row>
    <row r="115" spans="1:65" s="445" customFormat="1" ht="19.5" x14ac:dyDescent="0.2">
      <c r="A115" s="442"/>
      <c r="B115" s="443"/>
      <c r="C115" s="442"/>
      <c r="D115" s="526" t="s">
        <v>143</v>
      </c>
      <c r="E115" s="442"/>
      <c r="F115" s="527" t="s">
        <v>959</v>
      </c>
      <c r="G115" s="442"/>
      <c r="H115" s="442"/>
      <c r="I115" s="429"/>
      <c r="J115" s="442"/>
      <c r="K115" s="442"/>
      <c r="L115" s="443"/>
      <c r="M115" s="528"/>
      <c r="N115" s="529"/>
      <c r="O115" s="530"/>
      <c r="P115" s="530"/>
      <c r="Q115" s="530"/>
      <c r="R115" s="530"/>
      <c r="S115" s="530"/>
      <c r="T115" s="531"/>
      <c r="U115" s="442"/>
      <c r="V115" s="442"/>
      <c r="W115" s="442"/>
      <c r="X115" s="442"/>
      <c r="Y115" s="442"/>
      <c r="Z115" s="442"/>
      <c r="AA115" s="442"/>
      <c r="AB115" s="442"/>
      <c r="AC115" s="442"/>
      <c r="AD115" s="442"/>
      <c r="AE115" s="442"/>
      <c r="AT115" s="435" t="s">
        <v>143</v>
      </c>
      <c r="AU115" s="435" t="s">
        <v>80</v>
      </c>
    </row>
    <row r="116" spans="1:65" s="540" customFormat="1" x14ac:dyDescent="0.2">
      <c r="B116" s="541"/>
      <c r="D116" s="526" t="s">
        <v>145</v>
      </c>
      <c r="E116" s="542" t="s">
        <v>3</v>
      </c>
      <c r="F116" s="543" t="s">
        <v>960</v>
      </c>
      <c r="H116" s="542" t="s">
        <v>3</v>
      </c>
      <c r="I116" s="431"/>
      <c r="L116" s="541"/>
      <c r="M116" s="544"/>
      <c r="N116" s="545"/>
      <c r="O116" s="545"/>
      <c r="P116" s="545"/>
      <c r="Q116" s="545"/>
      <c r="R116" s="545"/>
      <c r="S116" s="545"/>
      <c r="T116" s="546"/>
      <c r="AT116" s="542" t="s">
        <v>145</v>
      </c>
      <c r="AU116" s="542" t="s">
        <v>80</v>
      </c>
      <c r="AV116" s="540" t="s">
        <v>20</v>
      </c>
      <c r="AW116" s="540" t="s">
        <v>33</v>
      </c>
      <c r="AX116" s="540" t="s">
        <v>71</v>
      </c>
      <c r="AY116" s="542" t="s">
        <v>134</v>
      </c>
    </row>
    <row r="117" spans="1:65" s="540" customFormat="1" x14ac:dyDescent="0.2">
      <c r="B117" s="541"/>
      <c r="D117" s="526" t="s">
        <v>145</v>
      </c>
      <c r="E117" s="542" t="s">
        <v>3</v>
      </c>
      <c r="F117" s="543" t="s">
        <v>961</v>
      </c>
      <c r="H117" s="542" t="s">
        <v>3</v>
      </c>
      <c r="I117" s="431"/>
      <c r="L117" s="541"/>
      <c r="M117" s="544"/>
      <c r="N117" s="545"/>
      <c r="O117" s="545"/>
      <c r="P117" s="545"/>
      <c r="Q117" s="545"/>
      <c r="R117" s="545"/>
      <c r="S117" s="545"/>
      <c r="T117" s="546"/>
      <c r="AT117" s="542" t="s">
        <v>145</v>
      </c>
      <c r="AU117" s="542" t="s">
        <v>80</v>
      </c>
      <c r="AV117" s="540" t="s">
        <v>20</v>
      </c>
      <c r="AW117" s="540" t="s">
        <v>33</v>
      </c>
      <c r="AX117" s="540" t="s">
        <v>71</v>
      </c>
      <c r="AY117" s="542" t="s">
        <v>134</v>
      </c>
    </row>
    <row r="118" spans="1:65" s="532" customFormat="1" x14ac:dyDescent="0.2">
      <c r="B118" s="533"/>
      <c r="D118" s="526" t="s">
        <v>145</v>
      </c>
      <c r="E118" s="534" t="s">
        <v>3</v>
      </c>
      <c r="F118" s="535" t="s">
        <v>962</v>
      </c>
      <c r="H118" s="536">
        <v>9.4499999999999993</v>
      </c>
      <c r="I118" s="430"/>
      <c r="L118" s="533"/>
      <c r="M118" s="537"/>
      <c r="N118" s="538"/>
      <c r="O118" s="538"/>
      <c r="P118" s="538"/>
      <c r="Q118" s="538"/>
      <c r="R118" s="538"/>
      <c r="S118" s="538"/>
      <c r="T118" s="539"/>
      <c r="AT118" s="534" t="s">
        <v>145</v>
      </c>
      <c r="AU118" s="534" t="s">
        <v>80</v>
      </c>
      <c r="AV118" s="532" t="s">
        <v>80</v>
      </c>
      <c r="AW118" s="532" t="s">
        <v>33</v>
      </c>
      <c r="AX118" s="532" t="s">
        <v>71</v>
      </c>
      <c r="AY118" s="534" t="s">
        <v>134</v>
      </c>
    </row>
    <row r="119" spans="1:65" s="540" customFormat="1" x14ac:dyDescent="0.2">
      <c r="B119" s="541"/>
      <c r="D119" s="526" t="s">
        <v>145</v>
      </c>
      <c r="E119" s="542" t="s">
        <v>3</v>
      </c>
      <c r="F119" s="543" t="s">
        <v>963</v>
      </c>
      <c r="H119" s="542" t="s">
        <v>3</v>
      </c>
      <c r="I119" s="431"/>
      <c r="L119" s="541"/>
      <c r="M119" s="544"/>
      <c r="N119" s="545"/>
      <c r="O119" s="545"/>
      <c r="P119" s="545"/>
      <c r="Q119" s="545"/>
      <c r="R119" s="545"/>
      <c r="S119" s="545"/>
      <c r="T119" s="546"/>
      <c r="AT119" s="542" t="s">
        <v>145</v>
      </c>
      <c r="AU119" s="542" t="s">
        <v>80</v>
      </c>
      <c r="AV119" s="540" t="s">
        <v>20</v>
      </c>
      <c r="AW119" s="540" t="s">
        <v>33</v>
      </c>
      <c r="AX119" s="540" t="s">
        <v>71</v>
      </c>
      <c r="AY119" s="542" t="s">
        <v>134</v>
      </c>
    </row>
    <row r="120" spans="1:65" s="532" customFormat="1" x14ac:dyDescent="0.2">
      <c r="B120" s="533"/>
      <c r="D120" s="526" t="s">
        <v>145</v>
      </c>
      <c r="E120" s="534" t="s">
        <v>3</v>
      </c>
      <c r="F120" s="535" t="s">
        <v>964</v>
      </c>
      <c r="H120" s="536">
        <v>58.32</v>
      </c>
      <c r="I120" s="430"/>
      <c r="L120" s="533"/>
      <c r="M120" s="537"/>
      <c r="N120" s="538"/>
      <c r="O120" s="538"/>
      <c r="P120" s="538"/>
      <c r="Q120" s="538"/>
      <c r="R120" s="538"/>
      <c r="S120" s="538"/>
      <c r="T120" s="539"/>
      <c r="AT120" s="534" t="s">
        <v>145</v>
      </c>
      <c r="AU120" s="534" t="s">
        <v>80</v>
      </c>
      <c r="AV120" s="532" t="s">
        <v>80</v>
      </c>
      <c r="AW120" s="532" t="s">
        <v>33</v>
      </c>
      <c r="AX120" s="532" t="s">
        <v>71</v>
      </c>
      <c r="AY120" s="534" t="s">
        <v>134</v>
      </c>
    </row>
    <row r="121" spans="1:65" s="532" customFormat="1" x14ac:dyDescent="0.2">
      <c r="B121" s="533"/>
      <c r="D121" s="526" t="s">
        <v>145</v>
      </c>
      <c r="E121" s="534" t="s">
        <v>3</v>
      </c>
      <c r="F121" s="535" t="s">
        <v>965</v>
      </c>
      <c r="H121" s="536">
        <v>8</v>
      </c>
      <c r="I121" s="430"/>
      <c r="L121" s="533"/>
      <c r="M121" s="537"/>
      <c r="N121" s="538"/>
      <c r="O121" s="538"/>
      <c r="P121" s="538"/>
      <c r="Q121" s="538"/>
      <c r="R121" s="538"/>
      <c r="S121" s="538"/>
      <c r="T121" s="539"/>
      <c r="AT121" s="534" t="s">
        <v>145</v>
      </c>
      <c r="AU121" s="534" t="s">
        <v>80</v>
      </c>
      <c r="AV121" s="532" t="s">
        <v>80</v>
      </c>
      <c r="AW121" s="532" t="s">
        <v>33</v>
      </c>
      <c r="AX121" s="532" t="s">
        <v>71</v>
      </c>
      <c r="AY121" s="534" t="s">
        <v>134</v>
      </c>
    </row>
    <row r="122" spans="1:65" s="540" customFormat="1" x14ac:dyDescent="0.2">
      <c r="B122" s="541"/>
      <c r="D122" s="526" t="s">
        <v>145</v>
      </c>
      <c r="E122" s="542" t="s">
        <v>3</v>
      </c>
      <c r="F122" s="543" t="s">
        <v>966</v>
      </c>
      <c r="H122" s="542" t="s">
        <v>3</v>
      </c>
      <c r="I122" s="431"/>
      <c r="L122" s="541"/>
      <c r="M122" s="544"/>
      <c r="N122" s="545"/>
      <c r="O122" s="545"/>
      <c r="P122" s="545"/>
      <c r="Q122" s="545"/>
      <c r="R122" s="545"/>
      <c r="S122" s="545"/>
      <c r="T122" s="546"/>
      <c r="AT122" s="542" t="s">
        <v>145</v>
      </c>
      <c r="AU122" s="542" t="s">
        <v>80</v>
      </c>
      <c r="AV122" s="540" t="s">
        <v>20</v>
      </c>
      <c r="AW122" s="540" t="s">
        <v>33</v>
      </c>
      <c r="AX122" s="540" t="s">
        <v>71</v>
      </c>
      <c r="AY122" s="542" t="s">
        <v>134</v>
      </c>
    </row>
    <row r="123" spans="1:65" s="532" customFormat="1" x14ac:dyDescent="0.2">
      <c r="B123" s="533"/>
      <c r="D123" s="526" t="s">
        <v>145</v>
      </c>
      <c r="E123" s="534" t="s">
        <v>3</v>
      </c>
      <c r="F123" s="535" t="s">
        <v>967</v>
      </c>
      <c r="H123" s="536">
        <v>26.73</v>
      </c>
      <c r="I123" s="430"/>
      <c r="L123" s="533"/>
      <c r="M123" s="537"/>
      <c r="N123" s="538"/>
      <c r="O123" s="538"/>
      <c r="P123" s="538"/>
      <c r="Q123" s="538"/>
      <c r="R123" s="538"/>
      <c r="S123" s="538"/>
      <c r="T123" s="539"/>
      <c r="AT123" s="534" t="s">
        <v>145</v>
      </c>
      <c r="AU123" s="534" t="s">
        <v>80</v>
      </c>
      <c r="AV123" s="532" t="s">
        <v>80</v>
      </c>
      <c r="AW123" s="532" t="s">
        <v>33</v>
      </c>
      <c r="AX123" s="532" t="s">
        <v>71</v>
      </c>
      <c r="AY123" s="534" t="s">
        <v>134</v>
      </c>
    </row>
    <row r="124" spans="1:65" s="532" customFormat="1" x14ac:dyDescent="0.2">
      <c r="B124" s="533"/>
      <c r="D124" s="526" t="s">
        <v>145</v>
      </c>
      <c r="E124" s="534" t="s">
        <v>3</v>
      </c>
      <c r="F124" s="535" t="s">
        <v>968</v>
      </c>
      <c r="H124" s="536">
        <v>4</v>
      </c>
      <c r="I124" s="430"/>
      <c r="L124" s="533"/>
      <c r="M124" s="537"/>
      <c r="N124" s="538"/>
      <c r="O124" s="538"/>
      <c r="P124" s="538"/>
      <c r="Q124" s="538"/>
      <c r="R124" s="538"/>
      <c r="S124" s="538"/>
      <c r="T124" s="539"/>
      <c r="AT124" s="534" t="s">
        <v>145</v>
      </c>
      <c r="AU124" s="534" t="s">
        <v>80</v>
      </c>
      <c r="AV124" s="532" t="s">
        <v>80</v>
      </c>
      <c r="AW124" s="532" t="s">
        <v>33</v>
      </c>
      <c r="AX124" s="532" t="s">
        <v>71</v>
      </c>
      <c r="AY124" s="534" t="s">
        <v>134</v>
      </c>
    </row>
    <row r="125" spans="1:65" s="540" customFormat="1" x14ac:dyDescent="0.2">
      <c r="B125" s="541"/>
      <c r="D125" s="526" t="s">
        <v>145</v>
      </c>
      <c r="E125" s="542" t="s">
        <v>3</v>
      </c>
      <c r="F125" s="543" t="s">
        <v>969</v>
      </c>
      <c r="H125" s="542" t="s">
        <v>3</v>
      </c>
      <c r="I125" s="431"/>
      <c r="L125" s="541"/>
      <c r="M125" s="544"/>
      <c r="N125" s="545"/>
      <c r="O125" s="545"/>
      <c r="P125" s="545"/>
      <c r="Q125" s="545"/>
      <c r="R125" s="545"/>
      <c r="S125" s="545"/>
      <c r="T125" s="546"/>
      <c r="AT125" s="542" t="s">
        <v>145</v>
      </c>
      <c r="AU125" s="542" t="s">
        <v>80</v>
      </c>
      <c r="AV125" s="540" t="s">
        <v>20</v>
      </c>
      <c r="AW125" s="540" t="s">
        <v>33</v>
      </c>
      <c r="AX125" s="540" t="s">
        <v>71</v>
      </c>
      <c r="AY125" s="542" t="s">
        <v>134</v>
      </c>
    </row>
    <row r="126" spans="1:65" s="532" customFormat="1" x14ac:dyDescent="0.2">
      <c r="B126" s="533"/>
      <c r="D126" s="526" t="s">
        <v>145</v>
      </c>
      <c r="E126" s="534" t="s">
        <v>3</v>
      </c>
      <c r="F126" s="535" t="s">
        <v>970</v>
      </c>
      <c r="H126" s="536">
        <v>23.5</v>
      </c>
      <c r="I126" s="430"/>
      <c r="L126" s="533"/>
      <c r="M126" s="537"/>
      <c r="N126" s="538"/>
      <c r="O126" s="538"/>
      <c r="P126" s="538"/>
      <c r="Q126" s="538"/>
      <c r="R126" s="538"/>
      <c r="S126" s="538"/>
      <c r="T126" s="539"/>
      <c r="AT126" s="534" t="s">
        <v>145</v>
      </c>
      <c r="AU126" s="534" t="s">
        <v>80</v>
      </c>
      <c r="AV126" s="532" t="s">
        <v>80</v>
      </c>
      <c r="AW126" s="532" t="s">
        <v>33</v>
      </c>
      <c r="AX126" s="532" t="s">
        <v>71</v>
      </c>
      <c r="AY126" s="534" t="s">
        <v>134</v>
      </c>
    </row>
    <row r="127" spans="1:65" s="532" customFormat="1" x14ac:dyDescent="0.2">
      <c r="B127" s="533"/>
      <c r="D127" s="526" t="s">
        <v>145</v>
      </c>
      <c r="E127" s="534" t="s">
        <v>3</v>
      </c>
      <c r="F127" s="535" t="s">
        <v>971</v>
      </c>
      <c r="H127" s="536">
        <v>7</v>
      </c>
      <c r="I127" s="430"/>
      <c r="L127" s="533"/>
      <c r="M127" s="537"/>
      <c r="N127" s="538"/>
      <c r="O127" s="538"/>
      <c r="P127" s="538"/>
      <c r="Q127" s="538"/>
      <c r="R127" s="538"/>
      <c r="S127" s="538"/>
      <c r="T127" s="539"/>
      <c r="AT127" s="534" t="s">
        <v>145</v>
      </c>
      <c r="AU127" s="534" t="s">
        <v>80</v>
      </c>
      <c r="AV127" s="532" t="s">
        <v>80</v>
      </c>
      <c r="AW127" s="532" t="s">
        <v>33</v>
      </c>
      <c r="AX127" s="532" t="s">
        <v>71</v>
      </c>
      <c r="AY127" s="534" t="s">
        <v>134</v>
      </c>
    </row>
    <row r="128" spans="1:65" s="540" customFormat="1" x14ac:dyDescent="0.2">
      <c r="B128" s="541"/>
      <c r="D128" s="526" t="s">
        <v>145</v>
      </c>
      <c r="E128" s="542" t="s">
        <v>3</v>
      </c>
      <c r="F128" s="543" t="s">
        <v>972</v>
      </c>
      <c r="H128" s="542" t="s">
        <v>3</v>
      </c>
      <c r="I128" s="431"/>
      <c r="L128" s="541"/>
      <c r="M128" s="544"/>
      <c r="N128" s="545"/>
      <c r="O128" s="545"/>
      <c r="P128" s="545"/>
      <c r="Q128" s="545"/>
      <c r="R128" s="545"/>
      <c r="S128" s="545"/>
      <c r="T128" s="546"/>
      <c r="AT128" s="542" t="s">
        <v>145</v>
      </c>
      <c r="AU128" s="542" t="s">
        <v>80</v>
      </c>
      <c r="AV128" s="540" t="s">
        <v>20</v>
      </c>
      <c r="AW128" s="540" t="s">
        <v>33</v>
      </c>
      <c r="AX128" s="540" t="s">
        <v>71</v>
      </c>
      <c r="AY128" s="542" t="s">
        <v>134</v>
      </c>
    </row>
    <row r="129" spans="1:65" s="532" customFormat="1" x14ac:dyDescent="0.2">
      <c r="B129" s="533"/>
      <c r="D129" s="526" t="s">
        <v>145</v>
      </c>
      <c r="E129" s="534" t="s">
        <v>3</v>
      </c>
      <c r="F129" s="535" t="s">
        <v>973</v>
      </c>
      <c r="H129" s="536">
        <v>12</v>
      </c>
      <c r="I129" s="430"/>
      <c r="L129" s="533"/>
      <c r="M129" s="537"/>
      <c r="N129" s="538"/>
      <c r="O129" s="538"/>
      <c r="P129" s="538"/>
      <c r="Q129" s="538"/>
      <c r="R129" s="538"/>
      <c r="S129" s="538"/>
      <c r="T129" s="539"/>
      <c r="AT129" s="534" t="s">
        <v>145</v>
      </c>
      <c r="AU129" s="534" t="s">
        <v>80</v>
      </c>
      <c r="AV129" s="532" t="s">
        <v>80</v>
      </c>
      <c r="AW129" s="532" t="s">
        <v>33</v>
      </c>
      <c r="AX129" s="532" t="s">
        <v>71</v>
      </c>
      <c r="AY129" s="534" t="s">
        <v>134</v>
      </c>
    </row>
    <row r="130" spans="1:65" s="540" customFormat="1" x14ac:dyDescent="0.2">
      <c r="B130" s="541"/>
      <c r="D130" s="526" t="s">
        <v>145</v>
      </c>
      <c r="E130" s="542" t="s">
        <v>3</v>
      </c>
      <c r="F130" s="543" t="s">
        <v>974</v>
      </c>
      <c r="H130" s="542" t="s">
        <v>3</v>
      </c>
      <c r="I130" s="431"/>
      <c r="L130" s="541"/>
      <c r="M130" s="544"/>
      <c r="N130" s="545"/>
      <c r="O130" s="545"/>
      <c r="P130" s="545"/>
      <c r="Q130" s="545"/>
      <c r="R130" s="545"/>
      <c r="S130" s="545"/>
      <c r="T130" s="546"/>
      <c r="AT130" s="542" t="s">
        <v>145</v>
      </c>
      <c r="AU130" s="542" t="s">
        <v>80</v>
      </c>
      <c r="AV130" s="540" t="s">
        <v>20</v>
      </c>
      <c r="AW130" s="540" t="s">
        <v>33</v>
      </c>
      <c r="AX130" s="540" t="s">
        <v>71</v>
      </c>
      <c r="AY130" s="542" t="s">
        <v>134</v>
      </c>
    </row>
    <row r="131" spans="1:65" s="532" customFormat="1" x14ac:dyDescent="0.2">
      <c r="B131" s="533"/>
      <c r="D131" s="526" t="s">
        <v>145</v>
      </c>
      <c r="E131" s="534" t="s">
        <v>3</v>
      </c>
      <c r="F131" s="535" t="s">
        <v>975</v>
      </c>
      <c r="H131" s="536">
        <v>4.7249999999999996</v>
      </c>
      <c r="I131" s="430"/>
      <c r="L131" s="533"/>
      <c r="M131" s="537"/>
      <c r="N131" s="538"/>
      <c r="O131" s="538"/>
      <c r="P131" s="538"/>
      <c r="Q131" s="538"/>
      <c r="R131" s="538"/>
      <c r="S131" s="538"/>
      <c r="T131" s="539"/>
      <c r="AT131" s="534" t="s">
        <v>145</v>
      </c>
      <c r="AU131" s="534" t="s">
        <v>80</v>
      </c>
      <c r="AV131" s="532" t="s">
        <v>80</v>
      </c>
      <c r="AW131" s="532" t="s">
        <v>33</v>
      </c>
      <c r="AX131" s="532" t="s">
        <v>71</v>
      </c>
      <c r="AY131" s="534" t="s">
        <v>134</v>
      </c>
    </row>
    <row r="132" spans="1:65" s="532" customFormat="1" x14ac:dyDescent="0.2">
      <c r="B132" s="533"/>
      <c r="D132" s="526" t="s">
        <v>145</v>
      </c>
      <c r="E132" s="534" t="s">
        <v>3</v>
      </c>
      <c r="F132" s="535" t="s">
        <v>976</v>
      </c>
      <c r="H132" s="536">
        <v>8</v>
      </c>
      <c r="I132" s="430"/>
      <c r="L132" s="533"/>
      <c r="M132" s="537"/>
      <c r="N132" s="538"/>
      <c r="O132" s="538"/>
      <c r="P132" s="538"/>
      <c r="Q132" s="538"/>
      <c r="R132" s="538"/>
      <c r="S132" s="538"/>
      <c r="T132" s="539"/>
      <c r="AT132" s="534" t="s">
        <v>145</v>
      </c>
      <c r="AU132" s="534" t="s">
        <v>80</v>
      </c>
      <c r="AV132" s="532" t="s">
        <v>80</v>
      </c>
      <c r="AW132" s="532" t="s">
        <v>33</v>
      </c>
      <c r="AX132" s="532" t="s">
        <v>71</v>
      </c>
      <c r="AY132" s="534" t="s">
        <v>134</v>
      </c>
    </row>
    <row r="133" spans="1:65" s="547" customFormat="1" x14ac:dyDescent="0.2">
      <c r="B133" s="548"/>
      <c r="D133" s="526" t="s">
        <v>145</v>
      </c>
      <c r="E133" s="549" t="s">
        <v>3</v>
      </c>
      <c r="F133" s="550" t="s">
        <v>161</v>
      </c>
      <c r="H133" s="551">
        <v>161.72499999999999</v>
      </c>
      <c r="I133" s="432"/>
      <c r="L133" s="548"/>
      <c r="M133" s="552"/>
      <c r="N133" s="553"/>
      <c r="O133" s="553"/>
      <c r="P133" s="553"/>
      <c r="Q133" s="553"/>
      <c r="R133" s="553"/>
      <c r="S133" s="553"/>
      <c r="T133" s="554"/>
      <c r="AT133" s="549" t="s">
        <v>145</v>
      </c>
      <c r="AU133" s="549" t="s">
        <v>80</v>
      </c>
      <c r="AV133" s="547" t="s">
        <v>153</v>
      </c>
      <c r="AW133" s="547" t="s">
        <v>33</v>
      </c>
      <c r="AX133" s="547" t="s">
        <v>71</v>
      </c>
      <c r="AY133" s="549" t="s">
        <v>134</v>
      </c>
    </row>
    <row r="134" spans="1:65" s="532" customFormat="1" x14ac:dyDescent="0.2">
      <c r="B134" s="533"/>
      <c r="D134" s="526" t="s">
        <v>145</v>
      </c>
      <c r="E134" s="534" t="s">
        <v>3</v>
      </c>
      <c r="F134" s="535" t="s">
        <v>977</v>
      </c>
      <c r="H134" s="536">
        <v>-80.863</v>
      </c>
      <c r="I134" s="430"/>
      <c r="L134" s="533"/>
      <c r="M134" s="537"/>
      <c r="N134" s="538"/>
      <c r="O134" s="538"/>
      <c r="P134" s="538"/>
      <c r="Q134" s="538"/>
      <c r="R134" s="538"/>
      <c r="S134" s="538"/>
      <c r="T134" s="539"/>
      <c r="AT134" s="534" t="s">
        <v>145</v>
      </c>
      <c r="AU134" s="534" t="s">
        <v>80</v>
      </c>
      <c r="AV134" s="532" t="s">
        <v>80</v>
      </c>
      <c r="AW134" s="532" t="s">
        <v>33</v>
      </c>
      <c r="AX134" s="532" t="s">
        <v>71</v>
      </c>
      <c r="AY134" s="534" t="s">
        <v>134</v>
      </c>
    </row>
    <row r="135" spans="1:65" s="555" customFormat="1" x14ac:dyDescent="0.2">
      <c r="B135" s="556"/>
      <c r="D135" s="526" t="s">
        <v>145</v>
      </c>
      <c r="E135" s="557" t="s">
        <v>3</v>
      </c>
      <c r="F135" s="558" t="s">
        <v>163</v>
      </c>
      <c r="H135" s="559">
        <v>80.861999999999995</v>
      </c>
      <c r="I135" s="433"/>
      <c r="L135" s="556"/>
      <c r="M135" s="560"/>
      <c r="N135" s="561"/>
      <c r="O135" s="561"/>
      <c r="P135" s="561"/>
      <c r="Q135" s="561"/>
      <c r="R135" s="561"/>
      <c r="S135" s="561"/>
      <c r="T135" s="562"/>
      <c r="AT135" s="557" t="s">
        <v>145</v>
      </c>
      <c r="AU135" s="557" t="s">
        <v>80</v>
      </c>
      <c r="AV135" s="555" t="s">
        <v>141</v>
      </c>
      <c r="AW135" s="555" t="s">
        <v>33</v>
      </c>
      <c r="AX135" s="555" t="s">
        <v>20</v>
      </c>
      <c r="AY135" s="557" t="s">
        <v>134</v>
      </c>
    </row>
    <row r="136" spans="1:65" s="445" customFormat="1" ht="21.75" customHeight="1" x14ac:dyDescent="0.2">
      <c r="A136" s="442"/>
      <c r="B136" s="443"/>
      <c r="C136" s="514" t="s">
        <v>184</v>
      </c>
      <c r="D136" s="514" t="s">
        <v>136</v>
      </c>
      <c r="E136" s="515" t="s">
        <v>978</v>
      </c>
      <c r="F136" s="516" t="s">
        <v>979</v>
      </c>
      <c r="G136" s="517" t="s">
        <v>156</v>
      </c>
      <c r="H136" s="518">
        <v>80.863</v>
      </c>
      <c r="I136" s="401"/>
      <c r="J136" s="519">
        <f>ROUND(I136*H136,2)</f>
        <v>0</v>
      </c>
      <c r="K136" s="516" t="s">
        <v>140</v>
      </c>
      <c r="L136" s="443"/>
      <c r="M136" s="520" t="s">
        <v>3</v>
      </c>
      <c r="N136" s="521" t="s">
        <v>42</v>
      </c>
      <c r="O136" s="522">
        <v>0.97399999999999998</v>
      </c>
      <c r="P136" s="522">
        <f>O136*H136</f>
        <v>78.760561999999993</v>
      </c>
      <c r="Q136" s="522">
        <v>0</v>
      </c>
      <c r="R136" s="522">
        <f>Q136*H136</f>
        <v>0</v>
      </c>
      <c r="S136" s="522">
        <v>0</v>
      </c>
      <c r="T136" s="523">
        <f>S136*H136</f>
        <v>0</v>
      </c>
      <c r="U136" s="442"/>
      <c r="V136" s="442"/>
      <c r="W136" s="442"/>
      <c r="X136" s="442"/>
      <c r="Y136" s="442"/>
      <c r="Z136" s="442"/>
      <c r="AA136" s="442"/>
      <c r="AB136" s="442"/>
      <c r="AC136" s="442"/>
      <c r="AD136" s="442"/>
      <c r="AE136" s="442"/>
      <c r="AR136" s="524" t="s">
        <v>141</v>
      </c>
      <c r="AT136" s="524" t="s">
        <v>136</v>
      </c>
      <c r="AU136" s="524" t="s">
        <v>80</v>
      </c>
      <c r="AY136" s="435" t="s">
        <v>134</v>
      </c>
      <c r="BE136" s="525">
        <f>IF(N136="základní",J136,0)</f>
        <v>0</v>
      </c>
      <c r="BF136" s="525">
        <f>IF(N136="snížená",J136,0)</f>
        <v>0</v>
      </c>
      <c r="BG136" s="525">
        <f>IF(N136="zákl. přenesená",J136,0)</f>
        <v>0</v>
      </c>
      <c r="BH136" s="525">
        <f>IF(N136="sníž. přenesená",J136,0)</f>
        <v>0</v>
      </c>
      <c r="BI136" s="525">
        <f>IF(N136="nulová",J136,0)</f>
        <v>0</v>
      </c>
      <c r="BJ136" s="435" t="s">
        <v>20</v>
      </c>
      <c r="BK136" s="525">
        <f>ROUND(I136*H136,2)</f>
        <v>0</v>
      </c>
      <c r="BL136" s="435" t="s">
        <v>141</v>
      </c>
      <c r="BM136" s="524" t="s">
        <v>980</v>
      </c>
    </row>
    <row r="137" spans="1:65" s="445" customFormat="1" ht="19.5" x14ac:dyDescent="0.2">
      <c r="A137" s="442"/>
      <c r="B137" s="443"/>
      <c r="C137" s="442"/>
      <c r="D137" s="526" t="s">
        <v>143</v>
      </c>
      <c r="E137" s="442"/>
      <c r="F137" s="527" t="s">
        <v>981</v>
      </c>
      <c r="G137" s="442"/>
      <c r="H137" s="442"/>
      <c r="I137" s="429"/>
      <c r="J137" s="442"/>
      <c r="K137" s="442"/>
      <c r="L137" s="443"/>
      <c r="M137" s="528"/>
      <c r="N137" s="529"/>
      <c r="O137" s="530"/>
      <c r="P137" s="530"/>
      <c r="Q137" s="530"/>
      <c r="R137" s="530"/>
      <c r="S137" s="530"/>
      <c r="T137" s="531"/>
      <c r="U137" s="442"/>
      <c r="V137" s="442"/>
      <c r="W137" s="442"/>
      <c r="X137" s="442"/>
      <c r="Y137" s="442"/>
      <c r="Z137" s="442"/>
      <c r="AA137" s="442"/>
      <c r="AB137" s="442"/>
      <c r="AC137" s="442"/>
      <c r="AD137" s="442"/>
      <c r="AE137" s="442"/>
      <c r="AT137" s="435" t="s">
        <v>143</v>
      </c>
      <c r="AU137" s="435" t="s">
        <v>80</v>
      </c>
    </row>
    <row r="138" spans="1:65" s="540" customFormat="1" x14ac:dyDescent="0.2">
      <c r="B138" s="541"/>
      <c r="D138" s="526" t="s">
        <v>145</v>
      </c>
      <c r="E138" s="542" t="s">
        <v>3</v>
      </c>
      <c r="F138" s="543" t="s">
        <v>982</v>
      </c>
      <c r="H138" s="542" t="s">
        <v>3</v>
      </c>
      <c r="I138" s="431"/>
      <c r="L138" s="541"/>
      <c r="M138" s="544"/>
      <c r="N138" s="545"/>
      <c r="O138" s="545"/>
      <c r="P138" s="545"/>
      <c r="Q138" s="545"/>
      <c r="R138" s="545"/>
      <c r="S138" s="545"/>
      <c r="T138" s="546"/>
      <c r="AT138" s="542" t="s">
        <v>145</v>
      </c>
      <c r="AU138" s="542" t="s">
        <v>80</v>
      </c>
      <c r="AV138" s="540" t="s">
        <v>20</v>
      </c>
      <c r="AW138" s="540" t="s">
        <v>33</v>
      </c>
      <c r="AX138" s="540" t="s">
        <v>71</v>
      </c>
      <c r="AY138" s="542" t="s">
        <v>134</v>
      </c>
    </row>
    <row r="139" spans="1:65" s="532" customFormat="1" x14ac:dyDescent="0.2">
      <c r="B139" s="533"/>
      <c r="D139" s="526" t="s">
        <v>145</v>
      </c>
      <c r="E139" s="534" t="s">
        <v>3</v>
      </c>
      <c r="F139" s="535" t="s">
        <v>983</v>
      </c>
      <c r="H139" s="536">
        <v>80.863</v>
      </c>
      <c r="I139" s="430"/>
      <c r="L139" s="533"/>
      <c r="M139" s="537"/>
      <c r="N139" s="538"/>
      <c r="O139" s="538"/>
      <c r="P139" s="538"/>
      <c r="Q139" s="538"/>
      <c r="R139" s="538"/>
      <c r="S139" s="538"/>
      <c r="T139" s="539"/>
      <c r="AT139" s="534" t="s">
        <v>145</v>
      </c>
      <c r="AU139" s="534" t="s">
        <v>80</v>
      </c>
      <c r="AV139" s="532" t="s">
        <v>80</v>
      </c>
      <c r="AW139" s="532" t="s">
        <v>33</v>
      </c>
      <c r="AX139" s="532" t="s">
        <v>20</v>
      </c>
      <c r="AY139" s="534" t="s">
        <v>134</v>
      </c>
    </row>
    <row r="140" spans="1:65" s="445" customFormat="1" ht="16.5" customHeight="1" x14ac:dyDescent="0.2">
      <c r="A140" s="442"/>
      <c r="B140" s="443"/>
      <c r="C140" s="514" t="s">
        <v>190</v>
      </c>
      <c r="D140" s="514" t="s">
        <v>136</v>
      </c>
      <c r="E140" s="515" t="s">
        <v>984</v>
      </c>
      <c r="F140" s="516" t="s">
        <v>985</v>
      </c>
      <c r="G140" s="517" t="s">
        <v>219</v>
      </c>
      <c r="H140" s="518">
        <v>248.5</v>
      </c>
      <c r="I140" s="401"/>
      <c r="J140" s="519">
        <f>ROUND(I140*H140,2)</f>
        <v>0</v>
      </c>
      <c r="K140" s="516" t="s">
        <v>140</v>
      </c>
      <c r="L140" s="443"/>
      <c r="M140" s="520" t="s">
        <v>3</v>
      </c>
      <c r="N140" s="521" t="s">
        <v>42</v>
      </c>
      <c r="O140" s="522">
        <v>0.23599999999999999</v>
      </c>
      <c r="P140" s="522">
        <f>O140*H140</f>
        <v>58.645999999999994</v>
      </c>
      <c r="Q140" s="522">
        <v>8.4000000000000003E-4</v>
      </c>
      <c r="R140" s="522">
        <f>Q140*H140</f>
        <v>0.20874000000000001</v>
      </c>
      <c r="S140" s="522">
        <v>0</v>
      </c>
      <c r="T140" s="523">
        <f>S140*H140</f>
        <v>0</v>
      </c>
      <c r="U140" s="442"/>
      <c r="V140" s="442"/>
      <c r="W140" s="442"/>
      <c r="X140" s="442"/>
      <c r="Y140" s="442"/>
      <c r="Z140" s="442"/>
      <c r="AA140" s="442"/>
      <c r="AB140" s="442"/>
      <c r="AC140" s="442"/>
      <c r="AD140" s="442"/>
      <c r="AE140" s="442"/>
      <c r="AR140" s="524" t="s">
        <v>141</v>
      </c>
      <c r="AT140" s="524" t="s">
        <v>136</v>
      </c>
      <c r="AU140" s="524" t="s">
        <v>80</v>
      </c>
      <c r="AY140" s="435" t="s">
        <v>134</v>
      </c>
      <c r="BE140" s="525">
        <f>IF(N140="základní",J140,0)</f>
        <v>0</v>
      </c>
      <c r="BF140" s="525">
        <f>IF(N140="snížená",J140,0)</f>
        <v>0</v>
      </c>
      <c r="BG140" s="525">
        <f>IF(N140="zákl. přenesená",J140,0)</f>
        <v>0</v>
      </c>
      <c r="BH140" s="525">
        <f>IF(N140="sníž. přenesená",J140,0)</f>
        <v>0</v>
      </c>
      <c r="BI140" s="525">
        <f>IF(N140="nulová",J140,0)</f>
        <v>0</v>
      </c>
      <c r="BJ140" s="435" t="s">
        <v>20</v>
      </c>
      <c r="BK140" s="525">
        <f>ROUND(I140*H140,2)</f>
        <v>0</v>
      </c>
      <c r="BL140" s="435" t="s">
        <v>141</v>
      </c>
      <c r="BM140" s="524" t="s">
        <v>986</v>
      </c>
    </row>
    <row r="141" spans="1:65" s="445" customFormat="1" x14ac:dyDescent="0.2">
      <c r="A141" s="442"/>
      <c r="B141" s="443"/>
      <c r="C141" s="442"/>
      <c r="D141" s="526" t="s">
        <v>143</v>
      </c>
      <c r="E141" s="442"/>
      <c r="F141" s="527" t="s">
        <v>987</v>
      </c>
      <c r="G141" s="442"/>
      <c r="H141" s="442"/>
      <c r="I141" s="429"/>
      <c r="J141" s="442"/>
      <c r="K141" s="442"/>
      <c r="L141" s="443"/>
      <c r="M141" s="528"/>
      <c r="N141" s="529"/>
      <c r="O141" s="530"/>
      <c r="P141" s="530"/>
      <c r="Q141" s="530"/>
      <c r="R141" s="530"/>
      <c r="S141" s="530"/>
      <c r="T141" s="531"/>
      <c r="U141" s="442"/>
      <c r="V141" s="442"/>
      <c r="W141" s="442"/>
      <c r="X141" s="442"/>
      <c r="Y141" s="442"/>
      <c r="Z141" s="442"/>
      <c r="AA141" s="442"/>
      <c r="AB141" s="442"/>
      <c r="AC141" s="442"/>
      <c r="AD141" s="442"/>
      <c r="AE141" s="442"/>
      <c r="AT141" s="435" t="s">
        <v>143</v>
      </c>
      <c r="AU141" s="435" t="s">
        <v>80</v>
      </c>
    </row>
    <row r="142" spans="1:65" s="540" customFormat="1" x14ac:dyDescent="0.2">
      <c r="B142" s="541"/>
      <c r="D142" s="526" t="s">
        <v>145</v>
      </c>
      <c r="E142" s="542" t="s">
        <v>3</v>
      </c>
      <c r="F142" s="543" t="s">
        <v>961</v>
      </c>
      <c r="H142" s="542" t="s">
        <v>3</v>
      </c>
      <c r="I142" s="431"/>
      <c r="L142" s="541"/>
      <c r="M142" s="544"/>
      <c r="N142" s="545"/>
      <c r="O142" s="545"/>
      <c r="P142" s="545"/>
      <c r="Q142" s="545"/>
      <c r="R142" s="545"/>
      <c r="S142" s="545"/>
      <c r="T142" s="546"/>
      <c r="AT142" s="542" t="s">
        <v>145</v>
      </c>
      <c r="AU142" s="542" t="s">
        <v>80</v>
      </c>
      <c r="AV142" s="540" t="s">
        <v>20</v>
      </c>
      <c r="AW142" s="540" t="s">
        <v>33</v>
      </c>
      <c r="AX142" s="540" t="s">
        <v>71</v>
      </c>
      <c r="AY142" s="542" t="s">
        <v>134</v>
      </c>
    </row>
    <row r="143" spans="1:65" s="532" customFormat="1" x14ac:dyDescent="0.2">
      <c r="B143" s="533"/>
      <c r="D143" s="526" t="s">
        <v>145</v>
      </c>
      <c r="E143" s="534" t="s">
        <v>3</v>
      </c>
      <c r="F143" s="535" t="s">
        <v>988</v>
      </c>
      <c r="H143" s="536">
        <v>21</v>
      </c>
      <c r="I143" s="430"/>
      <c r="L143" s="533"/>
      <c r="M143" s="537"/>
      <c r="N143" s="538"/>
      <c r="O143" s="538"/>
      <c r="P143" s="538"/>
      <c r="Q143" s="538"/>
      <c r="R143" s="538"/>
      <c r="S143" s="538"/>
      <c r="T143" s="539"/>
      <c r="AT143" s="534" t="s">
        <v>145</v>
      </c>
      <c r="AU143" s="534" t="s">
        <v>80</v>
      </c>
      <c r="AV143" s="532" t="s">
        <v>80</v>
      </c>
      <c r="AW143" s="532" t="s">
        <v>33</v>
      </c>
      <c r="AX143" s="532" t="s">
        <v>71</v>
      </c>
      <c r="AY143" s="534" t="s">
        <v>134</v>
      </c>
    </row>
    <row r="144" spans="1:65" s="540" customFormat="1" x14ac:dyDescent="0.2">
      <c r="B144" s="541"/>
      <c r="D144" s="526" t="s">
        <v>145</v>
      </c>
      <c r="E144" s="542" t="s">
        <v>3</v>
      </c>
      <c r="F144" s="543" t="s">
        <v>963</v>
      </c>
      <c r="H144" s="542" t="s">
        <v>3</v>
      </c>
      <c r="I144" s="431"/>
      <c r="L144" s="541"/>
      <c r="M144" s="544"/>
      <c r="N144" s="545"/>
      <c r="O144" s="545"/>
      <c r="P144" s="545"/>
      <c r="Q144" s="545"/>
      <c r="R144" s="545"/>
      <c r="S144" s="545"/>
      <c r="T144" s="546"/>
      <c r="AT144" s="542" t="s">
        <v>145</v>
      </c>
      <c r="AU144" s="542" t="s">
        <v>80</v>
      </c>
      <c r="AV144" s="540" t="s">
        <v>20</v>
      </c>
      <c r="AW144" s="540" t="s">
        <v>33</v>
      </c>
      <c r="AX144" s="540" t="s">
        <v>71</v>
      </c>
      <c r="AY144" s="542" t="s">
        <v>134</v>
      </c>
    </row>
    <row r="145" spans="1:65" s="532" customFormat="1" x14ac:dyDescent="0.2">
      <c r="B145" s="533"/>
      <c r="D145" s="526" t="s">
        <v>145</v>
      </c>
      <c r="E145" s="534" t="s">
        <v>3</v>
      </c>
      <c r="F145" s="535" t="s">
        <v>989</v>
      </c>
      <c r="H145" s="536">
        <v>129.6</v>
      </c>
      <c r="I145" s="430"/>
      <c r="L145" s="533"/>
      <c r="M145" s="537"/>
      <c r="N145" s="538"/>
      <c r="O145" s="538"/>
      <c r="P145" s="538"/>
      <c r="Q145" s="538"/>
      <c r="R145" s="538"/>
      <c r="S145" s="538"/>
      <c r="T145" s="539"/>
      <c r="AT145" s="534" t="s">
        <v>145</v>
      </c>
      <c r="AU145" s="534" t="s">
        <v>80</v>
      </c>
      <c r="AV145" s="532" t="s">
        <v>80</v>
      </c>
      <c r="AW145" s="532" t="s">
        <v>33</v>
      </c>
      <c r="AX145" s="532" t="s">
        <v>71</v>
      </c>
      <c r="AY145" s="534" t="s">
        <v>134</v>
      </c>
    </row>
    <row r="146" spans="1:65" s="540" customFormat="1" x14ac:dyDescent="0.2">
      <c r="B146" s="541"/>
      <c r="D146" s="526" t="s">
        <v>145</v>
      </c>
      <c r="E146" s="542" t="s">
        <v>3</v>
      </c>
      <c r="F146" s="543" t="s">
        <v>966</v>
      </c>
      <c r="H146" s="542" t="s">
        <v>3</v>
      </c>
      <c r="I146" s="431"/>
      <c r="L146" s="541"/>
      <c r="M146" s="544"/>
      <c r="N146" s="545"/>
      <c r="O146" s="545"/>
      <c r="P146" s="545"/>
      <c r="Q146" s="545"/>
      <c r="R146" s="545"/>
      <c r="S146" s="545"/>
      <c r="T146" s="546"/>
      <c r="AT146" s="542" t="s">
        <v>145</v>
      </c>
      <c r="AU146" s="542" t="s">
        <v>80</v>
      </c>
      <c r="AV146" s="540" t="s">
        <v>20</v>
      </c>
      <c r="AW146" s="540" t="s">
        <v>33</v>
      </c>
      <c r="AX146" s="540" t="s">
        <v>71</v>
      </c>
      <c r="AY146" s="542" t="s">
        <v>134</v>
      </c>
    </row>
    <row r="147" spans="1:65" s="532" customFormat="1" x14ac:dyDescent="0.2">
      <c r="B147" s="533"/>
      <c r="D147" s="526" t="s">
        <v>145</v>
      </c>
      <c r="E147" s="534" t="s">
        <v>3</v>
      </c>
      <c r="F147" s="535" t="s">
        <v>990</v>
      </c>
      <c r="H147" s="536">
        <v>59.4</v>
      </c>
      <c r="I147" s="430"/>
      <c r="L147" s="533"/>
      <c r="M147" s="537"/>
      <c r="N147" s="538"/>
      <c r="O147" s="538"/>
      <c r="P147" s="538"/>
      <c r="Q147" s="538"/>
      <c r="R147" s="538"/>
      <c r="S147" s="538"/>
      <c r="T147" s="539"/>
      <c r="AT147" s="534" t="s">
        <v>145</v>
      </c>
      <c r="AU147" s="534" t="s">
        <v>80</v>
      </c>
      <c r="AV147" s="532" t="s">
        <v>80</v>
      </c>
      <c r="AW147" s="532" t="s">
        <v>33</v>
      </c>
      <c r="AX147" s="532" t="s">
        <v>71</v>
      </c>
      <c r="AY147" s="534" t="s">
        <v>134</v>
      </c>
    </row>
    <row r="148" spans="1:65" s="532" customFormat="1" x14ac:dyDescent="0.2">
      <c r="B148" s="533"/>
      <c r="D148" s="526" t="s">
        <v>145</v>
      </c>
      <c r="E148" s="534" t="s">
        <v>3</v>
      </c>
      <c r="F148" s="535" t="s">
        <v>968</v>
      </c>
      <c r="H148" s="536">
        <v>4</v>
      </c>
      <c r="I148" s="430"/>
      <c r="L148" s="533"/>
      <c r="M148" s="537"/>
      <c r="N148" s="538"/>
      <c r="O148" s="538"/>
      <c r="P148" s="538"/>
      <c r="Q148" s="538"/>
      <c r="R148" s="538"/>
      <c r="S148" s="538"/>
      <c r="T148" s="539"/>
      <c r="AT148" s="534" t="s">
        <v>145</v>
      </c>
      <c r="AU148" s="534" t="s">
        <v>80</v>
      </c>
      <c r="AV148" s="532" t="s">
        <v>80</v>
      </c>
      <c r="AW148" s="532" t="s">
        <v>33</v>
      </c>
      <c r="AX148" s="532" t="s">
        <v>71</v>
      </c>
      <c r="AY148" s="534" t="s">
        <v>134</v>
      </c>
    </row>
    <row r="149" spans="1:65" s="540" customFormat="1" x14ac:dyDescent="0.2">
      <c r="B149" s="541"/>
      <c r="D149" s="526" t="s">
        <v>145</v>
      </c>
      <c r="E149" s="542" t="s">
        <v>3</v>
      </c>
      <c r="F149" s="543" t="s">
        <v>972</v>
      </c>
      <c r="H149" s="542" t="s">
        <v>3</v>
      </c>
      <c r="I149" s="431"/>
      <c r="L149" s="541"/>
      <c r="M149" s="544"/>
      <c r="N149" s="545"/>
      <c r="O149" s="545"/>
      <c r="P149" s="545"/>
      <c r="Q149" s="545"/>
      <c r="R149" s="545"/>
      <c r="S149" s="545"/>
      <c r="T149" s="546"/>
      <c r="AT149" s="542" t="s">
        <v>145</v>
      </c>
      <c r="AU149" s="542" t="s">
        <v>80</v>
      </c>
      <c r="AV149" s="540" t="s">
        <v>20</v>
      </c>
      <c r="AW149" s="540" t="s">
        <v>33</v>
      </c>
      <c r="AX149" s="540" t="s">
        <v>71</v>
      </c>
      <c r="AY149" s="542" t="s">
        <v>134</v>
      </c>
    </row>
    <row r="150" spans="1:65" s="532" customFormat="1" x14ac:dyDescent="0.2">
      <c r="B150" s="533"/>
      <c r="D150" s="526" t="s">
        <v>145</v>
      </c>
      <c r="E150" s="534" t="s">
        <v>3</v>
      </c>
      <c r="F150" s="535" t="s">
        <v>991</v>
      </c>
      <c r="H150" s="536">
        <v>24</v>
      </c>
      <c r="I150" s="430"/>
      <c r="L150" s="533"/>
      <c r="M150" s="537"/>
      <c r="N150" s="538"/>
      <c r="O150" s="538"/>
      <c r="P150" s="538"/>
      <c r="Q150" s="538"/>
      <c r="R150" s="538"/>
      <c r="S150" s="538"/>
      <c r="T150" s="539"/>
      <c r="AT150" s="534" t="s">
        <v>145</v>
      </c>
      <c r="AU150" s="534" t="s">
        <v>80</v>
      </c>
      <c r="AV150" s="532" t="s">
        <v>80</v>
      </c>
      <c r="AW150" s="532" t="s">
        <v>33</v>
      </c>
      <c r="AX150" s="532" t="s">
        <v>71</v>
      </c>
      <c r="AY150" s="534" t="s">
        <v>134</v>
      </c>
    </row>
    <row r="151" spans="1:65" s="540" customFormat="1" x14ac:dyDescent="0.2">
      <c r="B151" s="541"/>
      <c r="D151" s="526" t="s">
        <v>145</v>
      </c>
      <c r="E151" s="542" t="s">
        <v>3</v>
      </c>
      <c r="F151" s="543" t="s">
        <v>974</v>
      </c>
      <c r="H151" s="542" t="s">
        <v>3</v>
      </c>
      <c r="I151" s="431"/>
      <c r="L151" s="541"/>
      <c r="M151" s="544"/>
      <c r="N151" s="545"/>
      <c r="O151" s="545"/>
      <c r="P151" s="545"/>
      <c r="Q151" s="545"/>
      <c r="R151" s="545"/>
      <c r="S151" s="545"/>
      <c r="T151" s="546"/>
      <c r="AT151" s="542" t="s">
        <v>145</v>
      </c>
      <c r="AU151" s="542" t="s">
        <v>80</v>
      </c>
      <c r="AV151" s="540" t="s">
        <v>20</v>
      </c>
      <c r="AW151" s="540" t="s">
        <v>33</v>
      </c>
      <c r="AX151" s="540" t="s">
        <v>71</v>
      </c>
      <c r="AY151" s="542" t="s">
        <v>134</v>
      </c>
    </row>
    <row r="152" spans="1:65" s="532" customFormat="1" x14ac:dyDescent="0.2">
      <c r="B152" s="533"/>
      <c r="D152" s="526" t="s">
        <v>145</v>
      </c>
      <c r="E152" s="534" t="s">
        <v>3</v>
      </c>
      <c r="F152" s="535" t="s">
        <v>992</v>
      </c>
      <c r="H152" s="536">
        <v>10.5</v>
      </c>
      <c r="I152" s="430"/>
      <c r="L152" s="533"/>
      <c r="M152" s="537"/>
      <c r="N152" s="538"/>
      <c r="O152" s="538"/>
      <c r="P152" s="538"/>
      <c r="Q152" s="538"/>
      <c r="R152" s="538"/>
      <c r="S152" s="538"/>
      <c r="T152" s="539"/>
      <c r="AT152" s="534" t="s">
        <v>145</v>
      </c>
      <c r="AU152" s="534" t="s">
        <v>80</v>
      </c>
      <c r="AV152" s="532" t="s">
        <v>80</v>
      </c>
      <c r="AW152" s="532" t="s">
        <v>33</v>
      </c>
      <c r="AX152" s="532" t="s">
        <v>71</v>
      </c>
      <c r="AY152" s="534" t="s">
        <v>134</v>
      </c>
    </row>
    <row r="153" spans="1:65" s="555" customFormat="1" x14ac:dyDescent="0.2">
      <c r="B153" s="556"/>
      <c r="D153" s="526" t="s">
        <v>145</v>
      </c>
      <c r="E153" s="557" t="s">
        <v>3</v>
      </c>
      <c r="F153" s="558" t="s">
        <v>163</v>
      </c>
      <c r="H153" s="559">
        <v>248.5</v>
      </c>
      <c r="I153" s="433"/>
      <c r="L153" s="556"/>
      <c r="M153" s="560"/>
      <c r="N153" s="561"/>
      <c r="O153" s="561"/>
      <c r="P153" s="561"/>
      <c r="Q153" s="561"/>
      <c r="R153" s="561"/>
      <c r="S153" s="561"/>
      <c r="T153" s="562"/>
      <c r="AT153" s="557" t="s">
        <v>145</v>
      </c>
      <c r="AU153" s="557" t="s">
        <v>80</v>
      </c>
      <c r="AV153" s="555" t="s">
        <v>141</v>
      </c>
      <c r="AW153" s="555" t="s">
        <v>33</v>
      </c>
      <c r="AX153" s="555" t="s">
        <v>20</v>
      </c>
      <c r="AY153" s="557" t="s">
        <v>134</v>
      </c>
    </row>
    <row r="154" spans="1:65" s="445" customFormat="1" ht="16.5" customHeight="1" x14ac:dyDescent="0.2">
      <c r="A154" s="442"/>
      <c r="B154" s="443"/>
      <c r="C154" s="514" t="s">
        <v>196</v>
      </c>
      <c r="D154" s="514" t="s">
        <v>136</v>
      </c>
      <c r="E154" s="515" t="s">
        <v>993</v>
      </c>
      <c r="F154" s="516" t="s">
        <v>994</v>
      </c>
      <c r="G154" s="517" t="s">
        <v>219</v>
      </c>
      <c r="H154" s="518">
        <v>248.5</v>
      </c>
      <c r="I154" s="401"/>
      <c r="J154" s="519">
        <f>ROUND(I154*H154,2)</f>
        <v>0</v>
      </c>
      <c r="K154" s="516" t="s">
        <v>140</v>
      </c>
      <c r="L154" s="443"/>
      <c r="M154" s="520" t="s">
        <v>3</v>
      </c>
      <c r="N154" s="521" t="s">
        <v>42</v>
      </c>
      <c r="O154" s="522">
        <v>0.216</v>
      </c>
      <c r="P154" s="522">
        <f>O154*H154</f>
        <v>53.676000000000002</v>
      </c>
      <c r="Q154" s="522">
        <v>0</v>
      </c>
      <c r="R154" s="522">
        <f>Q154*H154</f>
        <v>0</v>
      </c>
      <c r="S154" s="522">
        <v>0</v>
      </c>
      <c r="T154" s="523">
        <f>S154*H154</f>
        <v>0</v>
      </c>
      <c r="U154" s="442"/>
      <c r="V154" s="442"/>
      <c r="W154" s="442"/>
      <c r="X154" s="442"/>
      <c r="Y154" s="442"/>
      <c r="Z154" s="442"/>
      <c r="AA154" s="442"/>
      <c r="AB154" s="442"/>
      <c r="AC154" s="442"/>
      <c r="AD154" s="442"/>
      <c r="AE154" s="442"/>
      <c r="AR154" s="524" t="s">
        <v>141</v>
      </c>
      <c r="AT154" s="524" t="s">
        <v>136</v>
      </c>
      <c r="AU154" s="524" t="s">
        <v>80</v>
      </c>
      <c r="AY154" s="435" t="s">
        <v>134</v>
      </c>
      <c r="BE154" s="525">
        <f>IF(N154="základní",J154,0)</f>
        <v>0</v>
      </c>
      <c r="BF154" s="525">
        <f>IF(N154="snížená",J154,0)</f>
        <v>0</v>
      </c>
      <c r="BG154" s="525">
        <f>IF(N154="zákl. přenesená",J154,0)</f>
        <v>0</v>
      </c>
      <c r="BH154" s="525">
        <f>IF(N154="sníž. přenesená",J154,0)</f>
        <v>0</v>
      </c>
      <c r="BI154" s="525">
        <f>IF(N154="nulová",J154,0)</f>
        <v>0</v>
      </c>
      <c r="BJ154" s="435" t="s">
        <v>20</v>
      </c>
      <c r="BK154" s="525">
        <f>ROUND(I154*H154,2)</f>
        <v>0</v>
      </c>
      <c r="BL154" s="435" t="s">
        <v>141</v>
      </c>
      <c r="BM154" s="524" t="s">
        <v>995</v>
      </c>
    </row>
    <row r="155" spans="1:65" s="445" customFormat="1" ht="19.5" x14ac:dyDescent="0.2">
      <c r="A155" s="442"/>
      <c r="B155" s="443"/>
      <c r="C155" s="442"/>
      <c r="D155" s="526" t="s">
        <v>143</v>
      </c>
      <c r="E155" s="442"/>
      <c r="F155" s="527" t="s">
        <v>996</v>
      </c>
      <c r="G155" s="442"/>
      <c r="H155" s="442"/>
      <c r="I155" s="429"/>
      <c r="J155" s="442"/>
      <c r="K155" s="442"/>
      <c r="L155" s="443"/>
      <c r="M155" s="528"/>
      <c r="N155" s="529"/>
      <c r="O155" s="530"/>
      <c r="P155" s="530"/>
      <c r="Q155" s="530"/>
      <c r="R155" s="530"/>
      <c r="S155" s="530"/>
      <c r="T155" s="531"/>
      <c r="U155" s="442"/>
      <c r="V155" s="442"/>
      <c r="W155" s="442"/>
      <c r="X155" s="442"/>
      <c r="Y155" s="442"/>
      <c r="Z155" s="442"/>
      <c r="AA155" s="442"/>
      <c r="AB155" s="442"/>
      <c r="AC155" s="442"/>
      <c r="AD155" s="442"/>
      <c r="AE155" s="442"/>
      <c r="AT155" s="435" t="s">
        <v>143</v>
      </c>
      <c r="AU155" s="435" t="s">
        <v>80</v>
      </c>
    </row>
    <row r="156" spans="1:65" s="445" customFormat="1" ht="16.5" customHeight="1" x14ac:dyDescent="0.2">
      <c r="A156" s="442"/>
      <c r="B156" s="443"/>
      <c r="C156" s="514" t="s">
        <v>203</v>
      </c>
      <c r="D156" s="514" t="s">
        <v>136</v>
      </c>
      <c r="E156" s="515" t="s">
        <v>997</v>
      </c>
      <c r="F156" s="516" t="s">
        <v>998</v>
      </c>
      <c r="G156" s="517" t="s">
        <v>219</v>
      </c>
      <c r="H156" s="518">
        <v>62</v>
      </c>
      <c r="I156" s="401"/>
      <c r="J156" s="519">
        <f>ROUND(I156*H156,2)</f>
        <v>0</v>
      </c>
      <c r="K156" s="516" t="s">
        <v>140</v>
      </c>
      <c r="L156" s="443"/>
      <c r="M156" s="520" t="s">
        <v>3</v>
      </c>
      <c r="N156" s="521" t="s">
        <v>42</v>
      </c>
      <c r="O156" s="522">
        <v>0.47899999999999998</v>
      </c>
      <c r="P156" s="522">
        <f>O156*H156</f>
        <v>29.698</v>
      </c>
      <c r="Q156" s="522">
        <v>8.4999999999999995E-4</v>
      </c>
      <c r="R156" s="522">
        <f>Q156*H156</f>
        <v>5.2699999999999997E-2</v>
      </c>
      <c r="S156" s="522">
        <v>0</v>
      </c>
      <c r="T156" s="523">
        <f>S156*H156</f>
        <v>0</v>
      </c>
      <c r="U156" s="442"/>
      <c r="V156" s="442"/>
      <c r="W156" s="442"/>
      <c r="X156" s="442"/>
      <c r="Y156" s="442"/>
      <c r="Z156" s="442"/>
      <c r="AA156" s="442"/>
      <c r="AB156" s="442"/>
      <c r="AC156" s="442"/>
      <c r="AD156" s="442"/>
      <c r="AE156" s="442"/>
      <c r="AR156" s="524" t="s">
        <v>141</v>
      </c>
      <c r="AT156" s="524" t="s">
        <v>136</v>
      </c>
      <c r="AU156" s="524" t="s">
        <v>80</v>
      </c>
      <c r="AY156" s="435" t="s">
        <v>134</v>
      </c>
      <c r="BE156" s="525">
        <f>IF(N156="základní",J156,0)</f>
        <v>0</v>
      </c>
      <c r="BF156" s="525">
        <f>IF(N156="snížená",J156,0)</f>
        <v>0</v>
      </c>
      <c r="BG156" s="525">
        <f>IF(N156="zákl. přenesená",J156,0)</f>
        <v>0</v>
      </c>
      <c r="BH156" s="525">
        <f>IF(N156="sníž. přenesená",J156,0)</f>
        <v>0</v>
      </c>
      <c r="BI156" s="525">
        <f>IF(N156="nulová",J156,0)</f>
        <v>0</v>
      </c>
      <c r="BJ156" s="435" t="s">
        <v>20</v>
      </c>
      <c r="BK156" s="525">
        <f>ROUND(I156*H156,2)</f>
        <v>0</v>
      </c>
      <c r="BL156" s="435" t="s">
        <v>141</v>
      </c>
      <c r="BM156" s="524" t="s">
        <v>999</v>
      </c>
    </row>
    <row r="157" spans="1:65" s="445" customFormat="1" x14ac:dyDescent="0.2">
      <c r="A157" s="442"/>
      <c r="B157" s="443"/>
      <c r="C157" s="442"/>
      <c r="D157" s="526" t="s">
        <v>143</v>
      </c>
      <c r="E157" s="442"/>
      <c r="F157" s="527" t="s">
        <v>1000</v>
      </c>
      <c r="G157" s="442"/>
      <c r="H157" s="442"/>
      <c r="I157" s="429"/>
      <c r="J157" s="442"/>
      <c r="K157" s="442"/>
      <c r="L157" s="443"/>
      <c r="M157" s="528"/>
      <c r="N157" s="529"/>
      <c r="O157" s="530"/>
      <c r="P157" s="530"/>
      <c r="Q157" s="530"/>
      <c r="R157" s="530"/>
      <c r="S157" s="530"/>
      <c r="T157" s="531"/>
      <c r="U157" s="442"/>
      <c r="V157" s="442"/>
      <c r="W157" s="442"/>
      <c r="X157" s="442"/>
      <c r="Y157" s="442"/>
      <c r="Z157" s="442"/>
      <c r="AA157" s="442"/>
      <c r="AB157" s="442"/>
      <c r="AC157" s="442"/>
      <c r="AD157" s="442"/>
      <c r="AE157" s="442"/>
      <c r="AT157" s="435" t="s">
        <v>143</v>
      </c>
      <c r="AU157" s="435" t="s">
        <v>80</v>
      </c>
    </row>
    <row r="158" spans="1:65" s="540" customFormat="1" x14ac:dyDescent="0.2">
      <c r="B158" s="541"/>
      <c r="D158" s="526" t="s">
        <v>145</v>
      </c>
      <c r="E158" s="542" t="s">
        <v>3</v>
      </c>
      <c r="F158" s="543" t="s">
        <v>969</v>
      </c>
      <c r="H158" s="542" t="s">
        <v>3</v>
      </c>
      <c r="I158" s="431"/>
      <c r="L158" s="541"/>
      <c r="M158" s="544"/>
      <c r="N158" s="545"/>
      <c r="O158" s="545"/>
      <c r="P158" s="545"/>
      <c r="Q158" s="545"/>
      <c r="R158" s="545"/>
      <c r="S158" s="545"/>
      <c r="T158" s="546"/>
      <c r="AT158" s="542" t="s">
        <v>145</v>
      </c>
      <c r="AU158" s="542" t="s">
        <v>80</v>
      </c>
      <c r="AV158" s="540" t="s">
        <v>20</v>
      </c>
      <c r="AW158" s="540" t="s">
        <v>33</v>
      </c>
      <c r="AX158" s="540" t="s">
        <v>71</v>
      </c>
      <c r="AY158" s="542" t="s">
        <v>134</v>
      </c>
    </row>
    <row r="159" spans="1:65" s="532" customFormat="1" x14ac:dyDescent="0.2">
      <c r="B159" s="533"/>
      <c r="D159" s="526" t="s">
        <v>145</v>
      </c>
      <c r="E159" s="534" t="s">
        <v>3</v>
      </c>
      <c r="F159" s="535" t="s">
        <v>1001</v>
      </c>
      <c r="H159" s="536">
        <v>47</v>
      </c>
      <c r="I159" s="430"/>
      <c r="L159" s="533"/>
      <c r="M159" s="537"/>
      <c r="N159" s="538"/>
      <c r="O159" s="538"/>
      <c r="P159" s="538"/>
      <c r="Q159" s="538"/>
      <c r="R159" s="538"/>
      <c r="S159" s="538"/>
      <c r="T159" s="539"/>
      <c r="AT159" s="534" t="s">
        <v>145</v>
      </c>
      <c r="AU159" s="534" t="s">
        <v>80</v>
      </c>
      <c r="AV159" s="532" t="s">
        <v>80</v>
      </c>
      <c r="AW159" s="532" t="s">
        <v>33</v>
      </c>
      <c r="AX159" s="532" t="s">
        <v>71</v>
      </c>
      <c r="AY159" s="534" t="s">
        <v>134</v>
      </c>
    </row>
    <row r="160" spans="1:65" s="532" customFormat="1" x14ac:dyDescent="0.2">
      <c r="B160" s="533"/>
      <c r="D160" s="526" t="s">
        <v>145</v>
      </c>
      <c r="E160" s="534" t="s">
        <v>3</v>
      </c>
      <c r="F160" s="535" t="s">
        <v>971</v>
      </c>
      <c r="H160" s="536">
        <v>7</v>
      </c>
      <c r="I160" s="430"/>
      <c r="L160" s="533"/>
      <c r="M160" s="537"/>
      <c r="N160" s="538"/>
      <c r="O160" s="538"/>
      <c r="P160" s="538"/>
      <c r="Q160" s="538"/>
      <c r="R160" s="538"/>
      <c r="S160" s="538"/>
      <c r="T160" s="539"/>
      <c r="AT160" s="534" t="s">
        <v>145</v>
      </c>
      <c r="AU160" s="534" t="s">
        <v>80</v>
      </c>
      <c r="AV160" s="532" t="s">
        <v>80</v>
      </c>
      <c r="AW160" s="532" t="s">
        <v>33</v>
      </c>
      <c r="AX160" s="532" t="s">
        <v>71</v>
      </c>
      <c r="AY160" s="534" t="s">
        <v>134</v>
      </c>
    </row>
    <row r="161" spans="1:65" s="540" customFormat="1" x14ac:dyDescent="0.2">
      <c r="B161" s="541"/>
      <c r="D161" s="526" t="s">
        <v>145</v>
      </c>
      <c r="E161" s="542" t="s">
        <v>3</v>
      </c>
      <c r="F161" s="543" t="s">
        <v>974</v>
      </c>
      <c r="H161" s="542" t="s">
        <v>3</v>
      </c>
      <c r="I161" s="431"/>
      <c r="L161" s="541"/>
      <c r="M161" s="544"/>
      <c r="N161" s="545"/>
      <c r="O161" s="545"/>
      <c r="P161" s="545"/>
      <c r="Q161" s="545"/>
      <c r="R161" s="545"/>
      <c r="S161" s="545"/>
      <c r="T161" s="546"/>
      <c r="AT161" s="542" t="s">
        <v>145</v>
      </c>
      <c r="AU161" s="542" t="s">
        <v>80</v>
      </c>
      <c r="AV161" s="540" t="s">
        <v>20</v>
      </c>
      <c r="AW161" s="540" t="s">
        <v>33</v>
      </c>
      <c r="AX161" s="540" t="s">
        <v>71</v>
      </c>
      <c r="AY161" s="542" t="s">
        <v>134</v>
      </c>
    </row>
    <row r="162" spans="1:65" s="532" customFormat="1" x14ac:dyDescent="0.2">
      <c r="B162" s="533"/>
      <c r="D162" s="526" t="s">
        <v>145</v>
      </c>
      <c r="E162" s="534" t="s">
        <v>3</v>
      </c>
      <c r="F162" s="535" t="s">
        <v>976</v>
      </c>
      <c r="H162" s="536">
        <v>8</v>
      </c>
      <c r="I162" s="430"/>
      <c r="L162" s="533"/>
      <c r="M162" s="537"/>
      <c r="N162" s="538"/>
      <c r="O162" s="538"/>
      <c r="P162" s="538"/>
      <c r="Q162" s="538"/>
      <c r="R162" s="538"/>
      <c r="S162" s="538"/>
      <c r="T162" s="539"/>
      <c r="AT162" s="534" t="s">
        <v>145</v>
      </c>
      <c r="AU162" s="534" t="s">
        <v>80</v>
      </c>
      <c r="AV162" s="532" t="s">
        <v>80</v>
      </c>
      <c r="AW162" s="532" t="s">
        <v>33</v>
      </c>
      <c r="AX162" s="532" t="s">
        <v>71</v>
      </c>
      <c r="AY162" s="534" t="s">
        <v>134</v>
      </c>
    </row>
    <row r="163" spans="1:65" s="555" customFormat="1" x14ac:dyDescent="0.2">
      <c r="B163" s="556"/>
      <c r="D163" s="526" t="s">
        <v>145</v>
      </c>
      <c r="E163" s="557" t="s">
        <v>3</v>
      </c>
      <c r="F163" s="558" t="s">
        <v>163</v>
      </c>
      <c r="H163" s="559">
        <v>62</v>
      </c>
      <c r="I163" s="433"/>
      <c r="L163" s="556"/>
      <c r="M163" s="560"/>
      <c r="N163" s="561"/>
      <c r="O163" s="561"/>
      <c r="P163" s="561"/>
      <c r="Q163" s="561"/>
      <c r="R163" s="561"/>
      <c r="S163" s="561"/>
      <c r="T163" s="562"/>
      <c r="AT163" s="557" t="s">
        <v>145</v>
      </c>
      <c r="AU163" s="557" t="s">
        <v>80</v>
      </c>
      <c r="AV163" s="555" t="s">
        <v>141</v>
      </c>
      <c r="AW163" s="555" t="s">
        <v>33</v>
      </c>
      <c r="AX163" s="555" t="s">
        <v>20</v>
      </c>
      <c r="AY163" s="557" t="s">
        <v>134</v>
      </c>
    </row>
    <row r="164" spans="1:65" s="445" customFormat="1" ht="16.5" customHeight="1" x14ac:dyDescent="0.2">
      <c r="A164" s="442"/>
      <c r="B164" s="443"/>
      <c r="C164" s="514" t="s">
        <v>209</v>
      </c>
      <c r="D164" s="514" t="s">
        <v>136</v>
      </c>
      <c r="E164" s="515" t="s">
        <v>1002</v>
      </c>
      <c r="F164" s="516" t="s">
        <v>1003</v>
      </c>
      <c r="G164" s="517" t="s">
        <v>219</v>
      </c>
      <c r="H164" s="518">
        <v>62</v>
      </c>
      <c r="I164" s="401"/>
      <c r="J164" s="519">
        <f>ROUND(I164*H164,2)</f>
        <v>0</v>
      </c>
      <c r="K164" s="516" t="s">
        <v>140</v>
      </c>
      <c r="L164" s="443"/>
      <c r="M164" s="520" t="s">
        <v>3</v>
      </c>
      <c r="N164" s="521" t="s">
        <v>42</v>
      </c>
      <c r="O164" s="522">
        <v>0.32700000000000001</v>
      </c>
      <c r="P164" s="522">
        <f>O164*H164</f>
        <v>20.274000000000001</v>
      </c>
      <c r="Q164" s="522">
        <v>0</v>
      </c>
      <c r="R164" s="522">
        <f>Q164*H164</f>
        <v>0</v>
      </c>
      <c r="S164" s="522">
        <v>0</v>
      </c>
      <c r="T164" s="523">
        <f>S164*H164</f>
        <v>0</v>
      </c>
      <c r="U164" s="442"/>
      <c r="V164" s="442"/>
      <c r="W164" s="442"/>
      <c r="X164" s="442"/>
      <c r="Y164" s="442"/>
      <c r="Z164" s="442"/>
      <c r="AA164" s="442"/>
      <c r="AB164" s="442"/>
      <c r="AC164" s="442"/>
      <c r="AD164" s="442"/>
      <c r="AE164" s="442"/>
      <c r="AR164" s="524" t="s">
        <v>141</v>
      </c>
      <c r="AT164" s="524" t="s">
        <v>136</v>
      </c>
      <c r="AU164" s="524" t="s">
        <v>80</v>
      </c>
      <c r="AY164" s="435" t="s">
        <v>134</v>
      </c>
      <c r="BE164" s="525">
        <f>IF(N164="základní",J164,0)</f>
        <v>0</v>
      </c>
      <c r="BF164" s="525">
        <f>IF(N164="snížená",J164,0)</f>
        <v>0</v>
      </c>
      <c r="BG164" s="525">
        <f>IF(N164="zákl. přenesená",J164,0)</f>
        <v>0</v>
      </c>
      <c r="BH164" s="525">
        <f>IF(N164="sníž. přenesená",J164,0)</f>
        <v>0</v>
      </c>
      <c r="BI164" s="525">
        <f>IF(N164="nulová",J164,0)</f>
        <v>0</v>
      </c>
      <c r="BJ164" s="435" t="s">
        <v>20</v>
      </c>
      <c r="BK164" s="525">
        <f>ROUND(I164*H164,2)</f>
        <v>0</v>
      </c>
      <c r="BL164" s="435" t="s">
        <v>141</v>
      </c>
      <c r="BM164" s="524" t="s">
        <v>1004</v>
      </c>
    </row>
    <row r="165" spans="1:65" s="445" customFormat="1" ht="19.5" x14ac:dyDescent="0.2">
      <c r="A165" s="442"/>
      <c r="B165" s="443"/>
      <c r="C165" s="442"/>
      <c r="D165" s="526" t="s">
        <v>143</v>
      </c>
      <c r="E165" s="442"/>
      <c r="F165" s="527" t="s">
        <v>1005</v>
      </c>
      <c r="G165" s="442"/>
      <c r="H165" s="442"/>
      <c r="I165" s="429"/>
      <c r="J165" s="442"/>
      <c r="K165" s="442"/>
      <c r="L165" s="443"/>
      <c r="M165" s="528"/>
      <c r="N165" s="529"/>
      <c r="O165" s="530"/>
      <c r="P165" s="530"/>
      <c r="Q165" s="530"/>
      <c r="R165" s="530"/>
      <c r="S165" s="530"/>
      <c r="T165" s="531"/>
      <c r="U165" s="442"/>
      <c r="V165" s="442"/>
      <c r="W165" s="442"/>
      <c r="X165" s="442"/>
      <c r="Y165" s="442"/>
      <c r="Z165" s="442"/>
      <c r="AA165" s="442"/>
      <c r="AB165" s="442"/>
      <c r="AC165" s="442"/>
      <c r="AD165" s="442"/>
      <c r="AE165" s="442"/>
      <c r="AT165" s="435" t="s">
        <v>143</v>
      </c>
      <c r="AU165" s="435" t="s">
        <v>80</v>
      </c>
    </row>
    <row r="166" spans="1:65" s="445" customFormat="1" ht="16.5" customHeight="1" x14ac:dyDescent="0.2">
      <c r="A166" s="442"/>
      <c r="B166" s="443"/>
      <c r="C166" s="514" t="s">
        <v>216</v>
      </c>
      <c r="D166" s="514" t="s">
        <v>136</v>
      </c>
      <c r="E166" s="515" t="s">
        <v>204</v>
      </c>
      <c r="F166" s="516" t="s">
        <v>205</v>
      </c>
      <c r="G166" s="517" t="s">
        <v>156</v>
      </c>
      <c r="H166" s="518">
        <v>201.411</v>
      </c>
      <c r="I166" s="401"/>
      <c r="J166" s="519">
        <f>ROUND(I166*H166,2)</f>
        <v>0</v>
      </c>
      <c r="K166" s="516" t="s">
        <v>140</v>
      </c>
      <c r="L166" s="443"/>
      <c r="M166" s="520" t="s">
        <v>3</v>
      </c>
      <c r="N166" s="521" t="s">
        <v>42</v>
      </c>
      <c r="O166" s="522">
        <v>0.32800000000000001</v>
      </c>
      <c r="P166" s="522">
        <f>O166*H166</f>
        <v>66.062808000000004</v>
      </c>
      <c r="Q166" s="522">
        <v>0</v>
      </c>
      <c r="R166" s="522">
        <f>Q166*H166</f>
        <v>0</v>
      </c>
      <c r="S166" s="522">
        <v>0</v>
      </c>
      <c r="T166" s="523">
        <f>S166*H166</f>
        <v>0</v>
      </c>
      <c r="U166" s="442"/>
      <c r="V166" s="442"/>
      <c r="W166" s="442"/>
      <c r="X166" s="442"/>
      <c r="Y166" s="442"/>
      <c r="Z166" s="442"/>
      <c r="AA166" s="442"/>
      <c r="AB166" s="442"/>
      <c r="AC166" s="442"/>
      <c r="AD166" s="442"/>
      <c r="AE166" s="442"/>
      <c r="AR166" s="524" t="s">
        <v>141</v>
      </c>
      <c r="AT166" s="524" t="s">
        <v>136</v>
      </c>
      <c r="AU166" s="524" t="s">
        <v>80</v>
      </c>
      <c r="AY166" s="435" t="s">
        <v>134</v>
      </c>
      <c r="BE166" s="525">
        <f>IF(N166="základní",J166,0)</f>
        <v>0</v>
      </c>
      <c r="BF166" s="525">
        <f>IF(N166="snížená",J166,0)</f>
        <v>0</v>
      </c>
      <c r="BG166" s="525">
        <f>IF(N166="zákl. přenesená",J166,0)</f>
        <v>0</v>
      </c>
      <c r="BH166" s="525">
        <f>IF(N166="sníž. přenesená",J166,0)</f>
        <v>0</v>
      </c>
      <c r="BI166" s="525">
        <f>IF(N166="nulová",J166,0)</f>
        <v>0</v>
      </c>
      <c r="BJ166" s="435" t="s">
        <v>20</v>
      </c>
      <c r="BK166" s="525">
        <f>ROUND(I166*H166,2)</f>
        <v>0</v>
      </c>
      <c r="BL166" s="435" t="s">
        <v>141</v>
      </c>
      <c r="BM166" s="524" t="s">
        <v>1006</v>
      </c>
    </row>
    <row r="167" spans="1:65" s="445" customFormat="1" ht="19.5" x14ac:dyDescent="0.2">
      <c r="A167" s="442"/>
      <c r="B167" s="443"/>
      <c r="C167" s="442"/>
      <c r="D167" s="526" t="s">
        <v>143</v>
      </c>
      <c r="E167" s="442"/>
      <c r="F167" s="527" t="s">
        <v>207</v>
      </c>
      <c r="G167" s="442"/>
      <c r="H167" s="442"/>
      <c r="I167" s="429"/>
      <c r="J167" s="442"/>
      <c r="K167" s="442"/>
      <c r="L167" s="443"/>
      <c r="M167" s="528"/>
      <c r="N167" s="529"/>
      <c r="O167" s="530"/>
      <c r="P167" s="530"/>
      <c r="Q167" s="530"/>
      <c r="R167" s="530"/>
      <c r="S167" s="530"/>
      <c r="T167" s="531"/>
      <c r="U167" s="442"/>
      <c r="V167" s="442"/>
      <c r="W167" s="442"/>
      <c r="X167" s="442"/>
      <c r="Y167" s="442"/>
      <c r="Z167" s="442"/>
      <c r="AA167" s="442"/>
      <c r="AB167" s="442"/>
      <c r="AC167" s="442"/>
      <c r="AD167" s="442"/>
      <c r="AE167" s="442"/>
      <c r="AT167" s="435" t="s">
        <v>143</v>
      </c>
      <c r="AU167" s="435" t="s">
        <v>80</v>
      </c>
    </row>
    <row r="168" spans="1:65" s="540" customFormat="1" x14ac:dyDescent="0.2">
      <c r="B168" s="541"/>
      <c r="D168" s="526" t="s">
        <v>145</v>
      </c>
      <c r="E168" s="542" t="s">
        <v>3</v>
      </c>
      <c r="F168" s="543" t="s">
        <v>1007</v>
      </c>
      <c r="H168" s="542" t="s">
        <v>3</v>
      </c>
      <c r="I168" s="431"/>
      <c r="L168" s="541"/>
      <c r="M168" s="544"/>
      <c r="N168" s="545"/>
      <c r="O168" s="545"/>
      <c r="P168" s="545"/>
      <c r="Q168" s="545"/>
      <c r="R168" s="545"/>
      <c r="S168" s="545"/>
      <c r="T168" s="546"/>
      <c r="AT168" s="542" t="s">
        <v>145</v>
      </c>
      <c r="AU168" s="542" t="s">
        <v>80</v>
      </c>
      <c r="AV168" s="540" t="s">
        <v>20</v>
      </c>
      <c r="AW168" s="540" t="s">
        <v>33</v>
      </c>
      <c r="AX168" s="540" t="s">
        <v>71</v>
      </c>
      <c r="AY168" s="542" t="s">
        <v>134</v>
      </c>
    </row>
    <row r="169" spans="1:65" s="532" customFormat="1" x14ac:dyDescent="0.2">
      <c r="B169" s="533"/>
      <c r="D169" s="526" t="s">
        <v>145</v>
      </c>
      <c r="E169" s="534" t="s">
        <v>3</v>
      </c>
      <c r="F169" s="535" t="s">
        <v>1008</v>
      </c>
      <c r="H169" s="536">
        <v>259.72500000000002</v>
      </c>
      <c r="I169" s="430"/>
      <c r="L169" s="533"/>
      <c r="M169" s="537"/>
      <c r="N169" s="538"/>
      <c r="O169" s="538"/>
      <c r="P169" s="538"/>
      <c r="Q169" s="538"/>
      <c r="R169" s="538"/>
      <c r="S169" s="538"/>
      <c r="T169" s="539"/>
      <c r="AT169" s="534" t="s">
        <v>145</v>
      </c>
      <c r="AU169" s="534" t="s">
        <v>80</v>
      </c>
      <c r="AV169" s="532" t="s">
        <v>80</v>
      </c>
      <c r="AW169" s="532" t="s">
        <v>33</v>
      </c>
      <c r="AX169" s="532" t="s">
        <v>71</v>
      </c>
      <c r="AY169" s="534" t="s">
        <v>134</v>
      </c>
    </row>
    <row r="170" spans="1:65" s="532" customFormat="1" x14ac:dyDescent="0.2">
      <c r="B170" s="533"/>
      <c r="D170" s="526" t="s">
        <v>145</v>
      </c>
      <c r="E170" s="534" t="s">
        <v>3</v>
      </c>
      <c r="F170" s="535" t="s">
        <v>1009</v>
      </c>
      <c r="H170" s="536">
        <v>-7.41</v>
      </c>
      <c r="I170" s="430"/>
      <c r="L170" s="533"/>
      <c r="M170" s="537"/>
      <c r="N170" s="538"/>
      <c r="O170" s="538"/>
      <c r="P170" s="538"/>
      <c r="Q170" s="538"/>
      <c r="R170" s="538"/>
      <c r="S170" s="538"/>
      <c r="T170" s="539"/>
      <c r="AT170" s="534" t="s">
        <v>145</v>
      </c>
      <c r="AU170" s="534" t="s">
        <v>80</v>
      </c>
      <c r="AV170" s="532" t="s">
        <v>80</v>
      </c>
      <c r="AW170" s="532" t="s">
        <v>33</v>
      </c>
      <c r="AX170" s="532" t="s">
        <v>71</v>
      </c>
      <c r="AY170" s="534" t="s">
        <v>134</v>
      </c>
    </row>
    <row r="171" spans="1:65" s="532" customFormat="1" x14ac:dyDescent="0.2">
      <c r="B171" s="533"/>
      <c r="D171" s="526" t="s">
        <v>145</v>
      </c>
      <c r="E171" s="534" t="s">
        <v>3</v>
      </c>
      <c r="F171" s="535" t="s">
        <v>1010</v>
      </c>
      <c r="H171" s="536">
        <v>-31.181999999999999</v>
      </c>
      <c r="I171" s="430"/>
      <c r="L171" s="533"/>
      <c r="M171" s="537"/>
      <c r="N171" s="538"/>
      <c r="O171" s="538"/>
      <c r="P171" s="538"/>
      <c r="Q171" s="538"/>
      <c r="R171" s="538"/>
      <c r="S171" s="538"/>
      <c r="T171" s="539"/>
      <c r="AT171" s="534" t="s">
        <v>145</v>
      </c>
      <c r="AU171" s="534" t="s">
        <v>80</v>
      </c>
      <c r="AV171" s="532" t="s">
        <v>80</v>
      </c>
      <c r="AW171" s="532" t="s">
        <v>33</v>
      </c>
      <c r="AX171" s="532" t="s">
        <v>71</v>
      </c>
      <c r="AY171" s="534" t="s">
        <v>134</v>
      </c>
    </row>
    <row r="172" spans="1:65" s="532" customFormat="1" x14ac:dyDescent="0.2">
      <c r="B172" s="533"/>
      <c r="D172" s="526" t="s">
        <v>145</v>
      </c>
      <c r="E172" s="534" t="s">
        <v>3</v>
      </c>
      <c r="F172" s="535" t="s">
        <v>1011</v>
      </c>
      <c r="H172" s="536">
        <v>-10</v>
      </c>
      <c r="I172" s="430"/>
      <c r="L172" s="533"/>
      <c r="M172" s="537"/>
      <c r="N172" s="538"/>
      <c r="O172" s="538"/>
      <c r="P172" s="538"/>
      <c r="Q172" s="538"/>
      <c r="R172" s="538"/>
      <c r="S172" s="538"/>
      <c r="T172" s="539"/>
      <c r="AT172" s="534" t="s">
        <v>145</v>
      </c>
      <c r="AU172" s="534" t="s">
        <v>80</v>
      </c>
      <c r="AV172" s="532" t="s">
        <v>80</v>
      </c>
      <c r="AW172" s="532" t="s">
        <v>33</v>
      </c>
      <c r="AX172" s="532" t="s">
        <v>71</v>
      </c>
      <c r="AY172" s="534" t="s">
        <v>134</v>
      </c>
    </row>
    <row r="173" spans="1:65" s="532" customFormat="1" x14ac:dyDescent="0.2">
      <c r="B173" s="533"/>
      <c r="D173" s="526" t="s">
        <v>145</v>
      </c>
      <c r="E173" s="534" t="s">
        <v>3</v>
      </c>
      <c r="F173" s="535" t="s">
        <v>1012</v>
      </c>
      <c r="H173" s="536">
        <v>-9.7219999999999995</v>
      </c>
      <c r="I173" s="430"/>
      <c r="L173" s="533"/>
      <c r="M173" s="537"/>
      <c r="N173" s="538"/>
      <c r="O173" s="538"/>
      <c r="P173" s="538"/>
      <c r="Q173" s="538"/>
      <c r="R173" s="538"/>
      <c r="S173" s="538"/>
      <c r="T173" s="539"/>
      <c r="AT173" s="534" t="s">
        <v>145</v>
      </c>
      <c r="AU173" s="534" t="s">
        <v>80</v>
      </c>
      <c r="AV173" s="532" t="s">
        <v>80</v>
      </c>
      <c r="AW173" s="532" t="s">
        <v>33</v>
      </c>
      <c r="AX173" s="532" t="s">
        <v>71</v>
      </c>
      <c r="AY173" s="534" t="s">
        <v>134</v>
      </c>
    </row>
    <row r="174" spans="1:65" s="555" customFormat="1" x14ac:dyDescent="0.2">
      <c r="B174" s="556"/>
      <c r="D174" s="526" t="s">
        <v>145</v>
      </c>
      <c r="E174" s="557" t="s">
        <v>3</v>
      </c>
      <c r="F174" s="558" t="s">
        <v>163</v>
      </c>
      <c r="H174" s="559">
        <v>201.411</v>
      </c>
      <c r="I174" s="433"/>
      <c r="L174" s="556"/>
      <c r="M174" s="560"/>
      <c r="N174" s="561"/>
      <c r="O174" s="561"/>
      <c r="P174" s="561"/>
      <c r="Q174" s="561"/>
      <c r="R174" s="561"/>
      <c r="S174" s="561"/>
      <c r="T174" s="562"/>
      <c r="AT174" s="557" t="s">
        <v>145</v>
      </c>
      <c r="AU174" s="557" t="s">
        <v>80</v>
      </c>
      <c r="AV174" s="555" t="s">
        <v>141</v>
      </c>
      <c r="AW174" s="555" t="s">
        <v>33</v>
      </c>
      <c r="AX174" s="555" t="s">
        <v>20</v>
      </c>
      <c r="AY174" s="557" t="s">
        <v>134</v>
      </c>
    </row>
    <row r="175" spans="1:65" s="445" customFormat="1" ht="16.5" customHeight="1" x14ac:dyDescent="0.2">
      <c r="A175" s="442"/>
      <c r="B175" s="443"/>
      <c r="C175" s="514" t="s">
        <v>222</v>
      </c>
      <c r="D175" s="514" t="s">
        <v>136</v>
      </c>
      <c r="E175" s="515" t="s">
        <v>204</v>
      </c>
      <c r="F175" s="516" t="s">
        <v>205</v>
      </c>
      <c r="G175" s="517" t="s">
        <v>156</v>
      </c>
      <c r="H175" s="518">
        <v>10</v>
      </c>
      <c r="I175" s="401"/>
      <c r="J175" s="519">
        <f>ROUND(I175*H175,2)</f>
        <v>0</v>
      </c>
      <c r="K175" s="516" t="s">
        <v>140</v>
      </c>
      <c r="L175" s="443"/>
      <c r="M175" s="520" t="s">
        <v>3</v>
      </c>
      <c r="N175" s="521" t="s">
        <v>42</v>
      </c>
      <c r="O175" s="522">
        <v>0.32800000000000001</v>
      </c>
      <c r="P175" s="522">
        <f>O175*H175</f>
        <v>3.2800000000000002</v>
      </c>
      <c r="Q175" s="522">
        <v>0</v>
      </c>
      <c r="R175" s="522">
        <f>Q175*H175</f>
        <v>0</v>
      </c>
      <c r="S175" s="522">
        <v>0</v>
      </c>
      <c r="T175" s="523">
        <f>S175*H175</f>
        <v>0</v>
      </c>
      <c r="U175" s="442"/>
      <c r="V175" s="442"/>
      <c r="W175" s="442"/>
      <c r="X175" s="442"/>
      <c r="Y175" s="442"/>
      <c r="Z175" s="442"/>
      <c r="AA175" s="442"/>
      <c r="AB175" s="442"/>
      <c r="AC175" s="442"/>
      <c r="AD175" s="442"/>
      <c r="AE175" s="442"/>
      <c r="AR175" s="524" t="s">
        <v>141</v>
      </c>
      <c r="AT175" s="524" t="s">
        <v>136</v>
      </c>
      <c r="AU175" s="524" t="s">
        <v>80</v>
      </c>
      <c r="AY175" s="435" t="s">
        <v>134</v>
      </c>
      <c r="BE175" s="525">
        <f>IF(N175="základní",J175,0)</f>
        <v>0</v>
      </c>
      <c r="BF175" s="525">
        <f>IF(N175="snížená",J175,0)</f>
        <v>0</v>
      </c>
      <c r="BG175" s="525">
        <f>IF(N175="zákl. přenesená",J175,0)</f>
        <v>0</v>
      </c>
      <c r="BH175" s="525">
        <f>IF(N175="sníž. přenesená",J175,0)</f>
        <v>0</v>
      </c>
      <c r="BI175" s="525">
        <f>IF(N175="nulová",J175,0)</f>
        <v>0</v>
      </c>
      <c r="BJ175" s="435" t="s">
        <v>20</v>
      </c>
      <c r="BK175" s="525">
        <f>ROUND(I175*H175,2)</f>
        <v>0</v>
      </c>
      <c r="BL175" s="435" t="s">
        <v>141</v>
      </c>
      <c r="BM175" s="524" t="s">
        <v>1013</v>
      </c>
    </row>
    <row r="176" spans="1:65" s="445" customFormat="1" ht="19.5" x14ac:dyDescent="0.2">
      <c r="A176" s="442"/>
      <c r="B176" s="443"/>
      <c r="C176" s="442"/>
      <c r="D176" s="526" t="s">
        <v>143</v>
      </c>
      <c r="E176" s="442"/>
      <c r="F176" s="527" t="s">
        <v>207</v>
      </c>
      <c r="G176" s="442"/>
      <c r="H176" s="442"/>
      <c r="I176" s="429"/>
      <c r="J176" s="442"/>
      <c r="K176" s="442"/>
      <c r="L176" s="443"/>
      <c r="M176" s="528"/>
      <c r="N176" s="529"/>
      <c r="O176" s="530"/>
      <c r="P176" s="530"/>
      <c r="Q176" s="530"/>
      <c r="R176" s="530"/>
      <c r="S176" s="530"/>
      <c r="T176" s="531"/>
      <c r="U176" s="442"/>
      <c r="V176" s="442"/>
      <c r="W176" s="442"/>
      <c r="X176" s="442"/>
      <c r="Y176" s="442"/>
      <c r="Z176" s="442"/>
      <c r="AA176" s="442"/>
      <c r="AB176" s="442"/>
      <c r="AC176" s="442"/>
      <c r="AD176" s="442"/>
      <c r="AE176" s="442"/>
      <c r="AT176" s="435" t="s">
        <v>143</v>
      </c>
      <c r="AU176" s="435" t="s">
        <v>80</v>
      </c>
    </row>
    <row r="177" spans="1:65" s="540" customFormat="1" x14ac:dyDescent="0.2">
      <c r="B177" s="541"/>
      <c r="D177" s="526" t="s">
        <v>145</v>
      </c>
      <c r="E177" s="542" t="s">
        <v>3</v>
      </c>
      <c r="F177" s="543" t="s">
        <v>1014</v>
      </c>
      <c r="H177" s="542" t="s">
        <v>3</v>
      </c>
      <c r="I177" s="431"/>
      <c r="L177" s="541"/>
      <c r="M177" s="544"/>
      <c r="N177" s="545"/>
      <c r="O177" s="545"/>
      <c r="P177" s="545"/>
      <c r="Q177" s="545"/>
      <c r="R177" s="545"/>
      <c r="S177" s="545"/>
      <c r="T177" s="546"/>
      <c r="AT177" s="542" t="s">
        <v>145</v>
      </c>
      <c r="AU177" s="542" t="s">
        <v>80</v>
      </c>
      <c r="AV177" s="540" t="s">
        <v>20</v>
      </c>
      <c r="AW177" s="540" t="s">
        <v>33</v>
      </c>
      <c r="AX177" s="540" t="s">
        <v>71</v>
      </c>
      <c r="AY177" s="542" t="s">
        <v>134</v>
      </c>
    </row>
    <row r="178" spans="1:65" s="532" customFormat="1" x14ac:dyDescent="0.2">
      <c r="B178" s="533"/>
      <c r="D178" s="526" t="s">
        <v>145</v>
      </c>
      <c r="E178" s="534" t="s">
        <v>3</v>
      </c>
      <c r="F178" s="535" t="s">
        <v>1015</v>
      </c>
      <c r="H178" s="536">
        <v>10</v>
      </c>
      <c r="I178" s="430"/>
      <c r="L178" s="533"/>
      <c r="M178" s="537"/>
      <c r="N178" s="538"/>
      <c r="O178" s="538"/>
      <c r="P178" s="538"/>
      <c r="Q178" s="538"/>
      <c r="R178" s="538"/>
      <c r="S178" s="538"/>
      <c r="T178" s="539"/>
      <c r="AT178" s="534" t="s">
        <v>145</v>
      </c>
      <c r="AU178" s="534" t="s">
        <v>80</v>
      </c>
      <c r="AV178" s="532" t="s">
        <v>80</v>
      </c>
      <c r="AW178" s="532" t="s">
        <v>33</v>
      </c>
      <c r="AX178" s="532" t="s">
        <v>20</v>
      </c>
      <c r="AY178" s="534" t="s">
        <v>134</v>
      </c>
    </row>
    <row r="179" spans="1:65" s="445" customFormat="1" ht="16.5" customHeight="1" x14ac:dyDescent="0.2">
      <c r="A179" s="442"/>
      <c r="B179" s="443"/>
      <c r="C179" s="563" t="s">
        <v>229</v>
      </c>
      <c r="D179" s="563" t="s">
        <v>292</v>
      </c>
      <c r="E179" s="564" t="s">
        <v>1016</v>
      </c>
      <c r="F179" s="565" t="s">
        <v>1017</v>
      </c>
      <c r="G179" s="566" t="s">
        <v>199</v>
      </c>
      <c r="H179" s="567">
        <v>20.541</v>
      </c>
      <c r="I179" s="402"/>
      <c r="J179" s="568">
        <f>ROUND(I179*H179,2)</f>
        <v>0</v>
      </c>
      <c r="K179" s="565" t="s">
        <v>140</v>
      </c>
      <c r="L179" s="569"/>
      <c r="M179" s="570" t="s">
        <v>3</v>
      </c>
      <c r="N179" s="571" t="s">
        <v>42</v>
      </c>
      <c r="O179" s="522">
        <v>0</v>
      </c>
      <c r="P179" s="522">
        <f>O179*H179</f>
        <v>0</v>
      </c>
      <c r="Q179" s="522">
        <v>0</v>
      </c>
      <c r="R179" s="522">
        <f>Q179*H179</f>
        <v>0</v>
      </c>
      <c r="S179" s="522">
        <v>0</v>
      </c>
      <c r="T179" s="523">
        <f>S179*H179</f>
        <v>0</v>
      </c>
      <c r="U179" s="442"/>
      <c r="V179" s="442"/>
      <c r="W179" s="442"/>
      <c r="X179" s="442"/>
      <c r="Y179" s="442"/>
      <c r="Z179" s="442"/>
      <c r="AA179" s="442"/>
      <c r="AB179" s="442"/>
      <c r="AC179" s="442"/>
      <c r="AD179" s="442"/>
      <c r="AE179" s="442"/>
      <c r="AR179" s="524" t="s">
        <v>190</v>
      </c>
      <c r="AT179" s="524" t="s">
        <v>292</v>
      </c>
      <c r="AU179" s="524" t="s">
        <v>80</v>
      </c>
      <c r="AY179" s="435" t="s">
        <v>134</v>
      </c>
      <c r="BE179" s="525">
        <f>IF(N179="základní",J179,0)</f>
        <v>0</v>
      </c>
      <c r="BF179" s="525">
        <f>IF(N179="snížená",J179,0)</f>
        <v>0</v>
      </c>
      <c r="BG179" s="525">
        <f>IF(N179="zákl. přenesená",J179,0)</f>
        <v>0</v>
      </c>
      <c r="BH179" s="525">
        <f>IF(N179="sníž. přenesená",J179,0)</f>
        <v>0</v>
      </c>
      <c r="BI179" s="525">
        <f>IF(N179="nulová",J179,0)</f>
        <v>0</v>
      </c>
      <c r="BJ179" s="435" t="s">
        <v>20</v>
      </c>
      <c r="BK179" s="525">
        <f>ROUND(I179*H179,2)</f>
        <v>0</v>
      </c>
      <c r="BL179" s="435" t="s">
        <v>141</v>
      </c>
      <c r="BM179" s="524" t="s">
        <v>1018</v>
      </c>
    </row>
    <row r="180" spans="1:65" s="445" customFormat="1" x14ac:dyDescent="0.2">
      <c r="A180" s="442"/>
      <c r="B180" s="443"/>
      <c r="C180" s="442"/>
      <c r="D180" s="526" t="s">
        <v>143</v>
      </c>
      <c r="E180" s="442"/>
      <c r="F180" s="527" t="s">
        <v>1017</v>
      </c>
      <c r="G180" s="442"/>
      <c r="H180" s="442"/>
      <c r="I180" s="429"/>
      <c r="J180" s="442"/>
      <c r="K180" s="442"/>
      <c r="L180" s="443"/>
      <c r="M180" s="528"/>
      <c r="N180" s="529"/>
      <c r="O180" s="530"/>
      <c r="P180" s="530"/>
      <c r="Q180" s="530"/>
      <c r="R180" s="530"/>
      <c r="S180" s="530"/>
      <c r="T180" s="531"/>
      <c r="U180" s="442"/>
      <c r="V180" s="442"/>
      <c r="W180" s="442"/>
      <c r="X180" s="442"/>
      <c r="Y180" s="442"/>
      <c r="Z180" s="442"/>
      <c r="AA180" s="442"/>
      <c r="AB180" s="442"/>
      <c r="AC180" s="442"/>
      <c r="AD180" s="442"/>
      <c r="AE180" s="442"/>
      <c r="AT180" s="435" t="s">
        <v>143</v>
      </c>
      <c r="AU180" s="435" t="s">
        <v>80</v>
      </c>
    </row>
    <row r="181" spans="1:65" s="532" customFormat="1" x14ac:dyDescent="0.2">
      <c r="B181" s="533"/>
      <c r="D181" s="526" t="s">
        <v>145</v>
      </c>
      <c r="E181" s="534" t="s">
        <v>3</v>
      </c>
      <c r="F181" s="535" t="s">
        <v>1019</v>
      </c>
      <c r="H181" s="536">
        <v>20.541</v>
      </c>
      <c r="I181" s="430"/>
      <c r="L181" s="533"/>
      <c r="M181" s="537"/>
      <c r="N181" s="538"/>
      <c r="O181" s="538"/>
      <c r="P181" s="538"/>
      <c r="Q181" s="538"/>
      <c r="R181" s="538"/>
      <c r="S181" s="538"/>
      <c r="T181" s="539"/>
      <c r="AT181" s="534" t="s">
        <v>145</v>
      </c>
      <c r="AU181" s="534" t="s">
        <v>80</v>
      </c>
      <c r="AV181" s="532" t="s">
        <v>80</v>
      </c>
      <c r="AW181" s="532" t="s">
        <v>33</v>
      </c>
      <c r="AX181" s="532" t="s">
        <v>20</v>
      </c>
      <c r="AY181" s="534" t="s">
        <v>134</v>
      </c>
    </row>
    <row r="182" spans="1:65" s="445" customFormat="1" ht="16.5" customHeight="1" x14ac:dyDescent="0.2">
      <c r="A182" s="442"/>
      <c r="B182" s="443"/>
      <c r="C182" s="514" t="s">
        <v>9</v>
      </c>
      <c r="D182" s="514" t="s">
        <v>136</v>
      </c>
      <c r="E182" s="515" t="s">
        <v>204</v>
      </c>
      <c r="F182" s="516" t="s">
        <v>205</v>
      </c>
      <c r="G182" s="517" t="s">
        <v>156</v>
      </c>
      <c r="H182" s="518">
        <v>4.883</v>
      </c>
      <c r="I182" s="401"/>
      <c r="J182" s="519">
        <f>ROUND(I182*H182,2)</f>
        <v>0</v>
      </c>
      <c r="K182" s="516" t="s">
        <v>140</v>
      </c>
      <c r="L182" s="443"/>
      <c r="M182" s="520" t="s">
        <v>3</v>
      </c>
      <c r="N182" s="521" t="s">
        <v>42</v>
      </c>
      <c r="O182" s="522">
        <v>0.32800000000000001</v>
      </c>
      <c r="P182" s="522">
        <f>O182*H182</f>
        <v>1.6016240000000002</v>
      </c>
      <c r="Q182" s="522">
        <v>0</v>
      </c>
      <c r="R182" s="522">
        <f>Q182*H182</f>
        <v>0</v>
      </c>
      <c r="S182" s="522">
        <v>0</v>
      </c>
      <c r="T182" s="523">
        <f>S182*H182</f>
        <v>0</v>
      </c>
      <c r="U182" s="442"/>
      <c r="V182" s="442"/>
      <c r="W182" s="442"/>
      <c r="X182" s="442"/>
      <c r="Y182" s="442"/>
      <c r="Z182" s="442"/>
      <c r="AA182" s="442"/>
      <c r="AB182" s="442"/>
      <c r="AC182" s="442"/>
      <c r="AD182" s="442"/>
      <c r="AE182" s="442"/>
      <c r="AR182" s="524" t="s">
        <v>141</v>
      </c>
      <c r="AT182" s="524" t="s">
        <v>136</v>
      </c>
      <c r="AU182" s="524" t="s">
        <v>80</v>
      </c>
      <c r="AY182" s="435" t="s">
        <v>134</v>
      </c>
      <c r="BE182" s="525">
        <f>IF(N182="základní",J182,0)</f>
        <v>0</v>
      </c>
      <c r="BF182" s="525">
        <f>IF(N182="snížená",J182,0)</f>
        <v>0</v>
      </c>
      <c r="BG182" s="525">
        <f>IF(N182="zákl. přenesená",J182,0)</f>
        <v>0</v>
      </c>
      <c r="BH182" s="525">
        <f>IF(N182="sníž. přenesená",J182,0)</f>
        <v>0</v>
      </c>
      <c r="BI182" s="525">
        <f>IF(N182="nulová",J182,0)</f>
        <v>0</v>
      </c>
      <c r="BJ182" s="435" t="s">
        <v>20</v>
      </c>
      <c r="BK182" s="525">
        <f>ROUND(I182*H182,2)</f>
        <v>0</v>
      </c>
      <c r="BL182" s="435" t="s">
        <v>141</v>
      </c>
      <c r="BM182" s="524" t="s">
        <v>1020</v>
      </c>
    </row>
    <row r="183" spans="1:65" s="445" customFormat="1" ht="19.5" x14ac:dyDescent="0.2">
      <c r="A183" s="442"/>
      <c r="B183" s="443"/>
      <c r="C183" s="442"/>
      <c r="D183" s="526" t="s">
        <v>143</v>
      </c>
      <c r="E183" s="442"/>
      <c r="F183" s="527" t="s">
        <v>207</v>
      </c>
      <c r="G183" s="442"/>
      <c r="H183" s="442"/>
      <c r="I183" s="429"/>
      <c r="J183" s="442"/>
      <c r="K183" s="442"/>
      <c r="L183" s="443"/>
      <c r="M183" s="528"/>
      <c r="N183" s="529"/>
      <c r="O183" s="530"/>
      <c r="P183" s="530"/>
      <c r="Q183" s="530"/>
      <c r="R183" s="530"/>
      <c r="S183" s="530"/>
      <c r="T183" s="531"/>
      <c r="U183" s="442"/>
      <c r="V183" s="442"/>
      <c r="W183" s="442"/>
      <c r="X183" s="442"/>
      <c r="Y183" s="442"/>
      <c r="Z183" s="442"/>
      <c r="AA183" s="442"/>
      <c r="AB183" s="442"/>
      <c r="AC183" s="442"/>
      <c r="AD183" s="442"/>
      <c r="AE183" s="442"/>
      <c r="AT183" s="435" t="s">
        <v>143</v>
      </c>
      <c r="AU183" s="435" t="s">
        <v>80</v>
      </c>
    </row>
    <row r="184" spans="1:65" s="540" customFormat="1" x14ac:dyDescent="0.2">
      <c r="B184" s="541"/>
      <c r="D184" s="526" t="s">
        <v>145</v>
      </c>
      <c r="E184" s="542" t="s">
        <v>3</v>
      </c>
      <c r="F184" s="543" t="s">
        <v>1014</v>
      </c>
      <c r="H184" s="542" t="s">
        <v>3</v>
      </c>
      <c r="I184" s="431"/>
      <c r="L184" s="541"/>
      <c r="M184" s="544"/>
      <c r="N184" s="545"/>
      <c r="O184" s="545"/>
      <c r="P184" s="545"/>
      <c r="Q184" s="545"/>
      <c r="R184" s="545"/>
      <c r="S184" s="545"/>
      <c r="T184" s="546"/>
      <c r="AT184" s="542" t="s">
        <v>145</v>
      </c>
      <c r="AU184" s="542" t="s">
        <v>80</v>
      </c>
      <c r="AV184" s="540" t="s">
        <v>20</v>
      </c>
      <c r="AW184" s="540" t="s">
        <v>33</v>
      </c>
      <c r="AX184" s="540" t="s">
        <v>71</v>
      </c>
      <c r="AY184" s="542" t="s">
        <v>134</v>
      </c>
    </row>
    <row r="185" spans="1:65" s="532" customFormat="1" x14ac:dyDescent="0.2">
      <c r="B185" s="533"/>
      <c r="D185" s="526" t="s">
        <v>145</v>
      </c>
      <c r="E185" s="534" t="s">
        <v>3</v>
      </c>
      <c r="F185" s="535" t="s">
        <v>1021</v>
      </c>
      <c r="H185" s="536">
        <v>4.883</v>
      </c>
      <c r="I185" s="430"/>
      <c r="L185" s="533"/>
      <c r="M185" s="537"/>
      <c r="N185" s="538"/>
      <c r="O185" s="538"/>
      <c r="P185" s="538"/>
      <c r="Q185" s="538"/>
      <c r="R185" s="538"/>
      <c r="S185" s="538"/>
      <c r="T185" s="539"/>
      <c r="AT185" s="534" t="s">
        <v>145</v>
      </c>
      <c r="AU185" s="534" t="s">
        <v>80</v>
      </c>
      <c r="AV185" s="532" t="s">
        <v>80</v>
      </c>
      <c r="AW185" s="532" t="s">
        <v>33</v>
      </c>
      <c r="AX185" s="532" t="s">
        <v>71</v>
      </c>
      <c r="AY185" s="534" t="s">
        <v>134</v>
      </c>
    </row>
    <row r="186" spans="1:65" s="555" customFormat="1" x14ac:dyDescent="0.2">
      <c r="B186" s="556"/>
      <c r="D186" s="526" t="s">
        <v>145</v>
      </c>
      <c r="E186" s="557" t="s">
        <v>3</v>
      </c>
      <c r="F186" s="558" t="s">
        <v>163</v>
      </c>
      <c r="H186" s="559">
        <v>4.883</v>
      </c>
      <c r="I186" s="433"/>
      <c r="L186" s="556"/>
      <c r="M186" s="560"/>
      <c r="N186" s="561"/>
      <c r="O186" s="561"/>
      <c r="P186" s="561"/>
      <c r="Q186" s="561"/>
      <c r="R186" s="561"/>
      <c r="S186" s="561"/>
      <c r="T186" s="562"/>
      <c r="AT186" s="557" t="s">
        <v>145</v>
      </c>
      <c r="AU186" s="557" t="s">
        <v>80</v>
      </c>
      <c r="AV186" s="555" t="s">
        <v>141</v>
      </c>
      <c r="AW186" s="555" t="s">
        <v>33</v>
      </c>
      <c r="AX186" s="555" t="s">
        <v>20</v>
      </c>
      <c r="AY186" s="557" t="s">
        <v>134</v>
      </c>
    </row>
    <row r="187" spans="1:65" s="445" customFormat="1" ht="16.5" customHeight="1" x14ac:dyDescent="0.2">
      <c r="A187" s="442"/>
      <c r="B187" s="443"/>
      <c r="C187" s="563" t="s">
        <v>238</v>
      </c>
      <c r="D187" s="563" t="s">
        <v>292</v>
      </c>
      <c r="E187" s="564" t="s">
        <v>1022</v>
      </c>
      <c r="F187" s="565" t="s">
        <v>1023</v>
      </c>
      <c r="G187" s="566" t="s">
        <v>199</v>
      </c>
      <c r="H187" s="567">
        <v>10.029999999999999</v>
      </c>
      <c r="I187" s="402"/>
      <c r="J187" s="568">
        <f>ROUND(I187*H187,2)</f>
        <v>0</v>
      </c>
      <c r="K187" s="565" t="s">
        <v>140</v>
      </c>
      <c r="L187" s="569"/>
      <c r="M187" s="570" t="s">
        <v>3</v>
      </c>
      <c r="N187" s="571" t="s">
        <v>42</v>
      </c>
      <c r="O187" s="522">
        <v>0</v>
      </c>
      <c r="P187" s="522">
        <f>O187*H187</f>
        <v>0</v>
      </c>
      <c r="Q187" s="522">
        <v>0</v>
      </c>
      <c r="R187" s="522">
        <f>Q187*H187</f>
        <v>0</v>
      </c>
      <c r="S187" s="522">
        <v>0</v>
      </c>
      <c r="T187" s="523">
        <f>S187*H187</f>
        <v>0</v>
      </c>
      <c r="U187" s="442"/>
      <c r="V187" s="442"/>
      <c r="W187" s="442"/>
      <c r="X187" s="442"/>
      <c r="Y187" s="442"/>
      <c r="Z187" s="442"/>
      <c r="AA187" s="442"/>
      <c r="AB187" s="442"/>
      <c r="AC187" s="442"/>
      <c r="AD187" s="442"/>
      <c r="AE187" s="442"/>
      <c r="AR187" s="524" t="s">
        <v>190</v>
      </c>
      <c r="AT187" s="524" t="s">
        <v>292</v>
      </c>
      <c r="AU187" s="524" t="s">
        <v>80</v>
      </c>
      <c r="AY187" s="435" t="s">
        <v>134</v>
      </c>
      <c r="BE187" s="525">
        <f>IF(N187="základní",J187,0)</f>
        <v>0</v>
      </c>
      <c r="BF187" s="525">
        <f>IF(N187="snížená",J187,0)</f>
        <v>0</v>
      </c>
      <c r="BG187" s="525">
        <f>IF(N187="zákl. přenesená",J187,0)</f>
        <v>0</v>
      </c>
      <c r="BH187" s="525">
        <f>IF(N187="sníž. přenesená",J187,0)</f>
        <v>0</v>
      </c>
      <c r="BI187" s="525">
        <f>IF(N187="nulová",J187,0)</f>
        <v>0</v>
      </c>
      <c r="BJ187" s="435" t="s">
        <v>20</v>
      </c>
      <c r="BK187" s="525">
        <f>ROUND(I187*H187,2)</f>
        <v>0</v>
      </c>
      <c r="BL187" s="435" t="s">
        <v>141</v>
      </c>
      <c r="BM187" s="524" t="s">
        <v>1024</v>
      </c>
    </row>
    <row r="188" spans="1:65" s="445" customFormat="1" x14ac:dyDescent="0.2">
      <c r="A188" s="442"/>
      <c r="B188" s="443"/>
      <c r="C188" s="442"/>
      <c r="D188" s="526" t="s">
        <v>143</v>
      </c>
      <c r="E188" s="442"/>
      <c r="F188" s="527" t="s">
        <v>1023</v>
      </c>
      <c r="G188" s="442"/>
      <c r="H188" s="442"/>
      <c r="I188" s="429"/>
      <c r="J188" s="442"/>
      <c r="K188" s="442"/>
      <c r="L188" s="443"/>
      <c r="M188" s="528"/>
      <c r="N188" s="529"/>
      <c r="O188" s="530"/>
      <c r="P188" s="530"/>
      <c r="Q188" s="530"/>
      <c r="R188" s="530"/>
      <c r="S188" s="530"/>
      <c r="T188" s="531"/>
      <c r="U188" s="442"/>
      <c r="V188" s="442"/>
      <c r="W188" s="442"/>
      <c r="X188" s="442"/>
      <c r="Y188" s="442"/>
      <c r="Z188" s="442"/>
      <c r="AA188" s="442"/>
      <c r="AB188" s="442"/>
      <c r="AC188" s="442"/>
      <c r="AD188" s="442"/>
      <c r="AE188" s="442"/>
      <c r="AT188" s="435" t="s">
        <v>143</v>
      </c>
      <c r="AU188" s="435" t="s">
        <v>80</v>
      </c>
    </row>
    <row r="189" spans="1:65" s="532" customFormat="1" x14ac:dyDescent="0.2">
      <c r="B189" s="533"/>
      <c r="D189" s="526" t="s">
        <v>145</v>
      </c>
      <c r="E189" s="534" t="s">
        <v>3</v>
      </c>
      <c r="F189" s="535" t="s">
        <v>1025</v>
      </c>
      <c r="H189" s="536">
        <v>10.029999999999999</v>
      </c>
      <c r="I189" s="430"/>
      <c r="L189" s="533"/>
      <c r="M189" s="537"/>
      <c r="N189" s="538"/>
      <c r="O189" s="538"/>
      <c r="P189" s="538"/>
      <c r="Q189" s="538"/>
      <c r="R189" s="538"/>
      <c r="S189" s="538"/>
      <c r="T189" s="539"/>
      <c r="AT189" s="534" t="s">
        <v>145</v>
      </c>
      <c r="AU189" s="534" t="s">
        <v>80</v>
      </c>
      <c r="AV189" s="532" t="s">
        <v>80</v>
      </c>
      <c r="AW189" s="532" t="s">
        <v>33</v>
      </c>
      <c r="AX189" s="532" t="s">
        <v>20</v>
      </c>
      <c r="AY189" s="534" t="s">
        <v>134</v>
      </c>
    </row>
    <row r="190" spans="1:65" s="445" customFormat="1" ht="16.5" customHeight="1" x14ac:dyDescent="0.2">
      <c r="A190" s="442"/>
      <c r="B190" s="443"/>
      <c r="C190" s="514" t="s">
        <v>248</v>
      </c>
      <c r="D190" s="514" t="s">
        <v>136</v>
      </c>
      <c r="E190" s="515" t="s">
        <v>1026</v>
      </c>
      <c r="F190" s="516" t="s">
        <v>1027</v>
      </c>
      <c r="G190" s="517" t="s">
        <v>156</v>
      </c>
      <c r="H190" s="518">
        <v>402.822</v>
      </c>
      <c r="I190" s="401"/>
      <c r="J190" s="519">
        <f>ROUND(I190*H190,2)</f>
        <v>0</v>
      </c>
      <c r="K190" s="516" t="s">
        <v>140</v>
      </c>
      <c r="L190" s="443"/>
      <c r="M190" s="520" t="s">
        <v>3</v>
      </c>
      <c r="N190" s="521" t="s">
        <v>42</v>
      </c>
      <c r="O190" s="522">
        <v>7.0000000000000007E-2</v>
      </c>
      <c r="P190" s="522">
        <f>O190*H190</f>
        <v>28.197540000000004</v>
      </c>
      <c r="Q190" s="522">
        <v>0</v>
      </c>
      <c r="R190" s="522">
        <f>Q190*H190</f>
        <v>0</v>
      </c>
      <c r="S190" s="522">
        <v>0</v>
      </c>
      <c r="T190" s="523">
        <f>S190*H190</f>
        <v>0</v>
      </c>
      <c r="U190" s="442"/>
      <c r="V190" s="442"/>
      <c r="W190" s="442"/>
      <c r="X190" s="442"/>
      <c r="Y190" s="442"/>
      <c r="Z190" s="442"/>
      <c r="AA190" s="442"/>
      <c r="AB190" s="442"/>
      <c r="AC190" s="442"/>
      <c r="AD190" s="442"/>
      <c r="AE190" s="442"/>
      <c r="AR190" s="524" t="s">
        <v>141</v>
      </c>
      <c r="AT190" s="524" t="s">
        <v>136</v>
      </c>
      <c r="AU190" s="524" t="s">
        <v>80</v>
      </c>
      <c r="AY190" s="435" t="s">
        <v>134</v>
      </c>
      <c r="BE190" s="525">
        <f>IF(N190="základní",J190,0)</f>
        <v>0</v>
      </c>
      <c r="BF190" s="525">
        <f>IF(N190="snížená",J190,0)</f>
        <v>0</v>
      </c>
      <c r="BG190" s="525">
        <f>IF(N190="zákl. přenesená",J190,0)</f>
        <v>0</v>
      </c>
      <c r="BH190" s="525">
        <f>IF(N190="sníž. přenesená",J190,0)</f>
        <v>0</v>
      </c>
      <c r="BI190" s="525">
        <f>IF(N190="nulová",J190,0)</f>
        <v>0</v>
      </c>
      <c r="BJ190" s="435" t="s">
        <v>20</v>
      </c>
      <c r="BK190" s="525">
        <f>ROUND(I190*H190,2)</f>
        <v>0</v>
      </c>
      <c r="BL190" s="435" t="s">
        <v>141</v>
      </c>
      <c r="BM190" s="524" t="s">
        <v>1028</v>
      </c>
    </row>
    <row r="191" spans="1:65" s="445" customFormat="1" ht="19.5" x14ac:dyDescent="0.2">
      <c r="A191" s="442"/>
      <c r="B191" s="443"/>
      <c r="C191" s="442"/>
      <c r="D191" s="526" t="s">
        <v>143</v>
      </c>
      <c r="E191" s="442"/>
      <c r="F191" s="527" t="s">
        <v>1029</v>
      </c>
      <c r="G191" s="442"/>
      <c r="H191" s="442"/>
      <c r="I191" s="429"/>
      <c r="J191" s="442"/>
      <c r="K191" s="442"/>
      <c r="L191" s="443"/>
      <c r="M191" s="528"/>
      <c r="N191" s="529"/>
      <c r="O191" s="530"/>
      <c r="P191" s="530"/>
      <c r="Q191" s="530"/>
      <c r="R191" s="530"/>
      <c r="S191" s="530"/>
      <c r="T191" s="531"/>
      <c r="U191" s="442"/>
      <c r="V191" s="442"/>
      <c r="W191" s="442"/>
      <c r="X191" s="442"/>
      <c r="Y191" s="442"/>
      <c r="Z191" s="442"/>
      <c r="AA191" s="442"/>
      <c r="AB191" s="442"/>
      <c r="AC191" s="442"/>
      <c r="AD191" s="442"/>
      <c r="AE191" s="442"/>
      <c r="AT191" s="435" t="s">
        <v>143</v>
      </c>
      <c r="AU191" s="435" t="s">
        <v>80</v>
      </c>
    </row>
    <row r="192" spans="1:65" s="532" customFormat="1" x14ac:dyDescent="0.2">
      <c r="B192" s="533"/>
      <c r="D192" s="526" t="s">
        <v>145</v>
      </c>
      <c r="E192" s="534" t="s">
        <v>3</v>
      </c>
      <c r="F192" s="535" t="s">
        <v>1030</v>
      </c>
      <c r="H192" s="536">
        <v>402.822</v>
      </c>
      <c r="I192" s="430"/>
      <c r="L192" s="533"/>
      <c r="M192" s="537"/>
      <c r="N192" s="538"/>
      <c r="O192" s="538"/>
      <c r="P192" s="538"/>
      <c r="Q192" s="538"/>
      <c r="R192" s="538"/>
      <c r="S192" s="538"/>
      <c r="T192" s="539"/>
      <c r="AT192" s="534" t="s">
        <v>145</v>
      </c>
      <c r="AU192" s="534" t="s">
        <v>80</v>
      </c>
      <c r="AV192" s="532" t="s">
        <v>80</v>
      </c>
      <c r="AW192" s="532" t="s">
        <v>33</v>
      </c>
      <c r="AX192" s="532" t="s">
        <v>20</v>
      </c>
      <c r="AY192" s="534" t="s">
        <v>134</v>
      </c>
    </row>
    <row r="193" spans="1:65" s="445" customFormat="1" ht="16.5" customHeight="1" x14ac:dyDescent="0.2">
      <c r="A193" s="442"/>
      <c r="B193" s="443"/>
      <c r="C193" s="514" t="s">
        <v>254</v>
      </c>
      <c r="D193" s="514" t="s">
        <v>136</v>
      </c>
      <c r="E193" s="515" t="s">
        <v>1031</v>
      </c>
      <c r="F193" s="516" t="s">
        <v>1032</v>
      </c>
      <c r="G193" s="517" t="s">
        <v>156</v>
      </c>
      <c r="H193" s="518">
        <v>402.822</v>
      </c>
      <c r="I193" s="401"/>
      <c r="J193" s="519">
        <f>ROUND(I193*H193,2)</f>
        <v>0</v>
      </c>
      <c r="K193" s="516" t="s">
        <v>140</v>
      </c>
      <c r="L193" s="443"/>
      <c r="M193" s="520" t="s">
        <v>3</v>
      </c>
      <c r="N193" s="521" t="s">
        <v>42</v>
      </c>
      <c r="O193" s="522">
        <v>7.1999999999999995E-2</v>
      </c>
      <c r="P193" s="522">
        <f>O193*H193</f>
        <v>29.003183999999997</v>
      </c>
      <c r="Q193" s="522">
        <v>0</v>
      </c>
      <c r="R193" s="522">
        <f>Q193*H193</f>
        <v>0</v>
      </c>
      <c r="S193" s="522">
        <v>0</v>
      </c>
      <c r="T193" s="523">
        <f>S193*H193</f>
        <v>0</v>
      </c>
      <c r="U193" s="442"/>
      <c r="V193" s="442"/>
      <c r="W193" s="442"/>
      <c r="X193" s="442"/>
      <c r="Y193" s="442"/>
      <c r="Z193" s="442"/>
      <c r="AA193" s="442"/>
      <c r="AB193" s="442"/>
      <c r="AC193" s="442"/>
      <c r="AD193" s="442"/>
      <c r="AE193" s="442"/>
      <c r="AR193" s="524" t="s">
        <v>141</v>
      </c>
      <c r="AT193" s="524" t="s">
        <v>136</v>
      </c>
      <c r="AU193" s="524" t="s">
        <v>80</v>
      </c>
      <c r="AY193" s="435" t="s">
        <v>134</v>
      </c>
      <c r="BE193" s="525">
        <f>IF(N193="základní",J193,0)</f>
        <v>0</v>
      </c>
      <c r="BF193" s="525">
        <f>IF(N193="snížená",J193,0)</f>
        <v>0</v>
      </c>
      <c r="BG193" s="525">
        <f>IF(N193="zákl. přenesená",J193,0)</f>
        <v>0</v>
      </c>
      <c r="BH193" s="525">
        <f>IF(N193="sníž. přenesená",J193,0)</f>
        <v>0</v>
      </c>
      <c r="BI193" s="525">
        <f>IF(N193="nulová",J193,0)</f>
        <v>0</v>
      </c>
      <c r="BJ193" s="435" t="s">
        <v>20</v>
      </c>
      <c r="BK193" s="525">
        <f>ROUND(I193*H193,2)</f>
        <v>0</v>
      </c>
      <c r="BL193" s="435" t="s">
        <v>141</v>
      </c>
      <c r="BM193" s="524" t="s">
        <v>1033</v>
      </c>
    </row>
    <row r="194" spans="1:65" s="445" customFormat="1" ht="19.5" x14ac:dyDescent="0.2">
      <c r="A194" s="442"/>
      <c r="B194" s="443"/>
      <c r="C194" s="442"/>
      <c r="D194" s="526" t="s">
        <v>143</v>
      </c>
      <c r="E194" s="442"/>
      <c r="F194" s="527" t="s">
        <v>1034</v>
      </c>
      <c r="G194" s="442"/>
      <c r="H194" s="442"/>
      <c r="I194" s="429"/>
      <c r="J194" s="442"/>
      <c r="K194" s="442"/>
      <c r="L194" s="443"/>
      <c r="M194" s="528"/>
      <c r="N194" s="529"/>
      <c r="O194" s="530"/>
      <c r="P194" s="530"/>
      <c r="Q194" s="530"/>
      <c r="R194" s="530"/>
      <c r="S194" s="530"/>
      <c r="T194" s="531"/>
      <c r="U194" s="442"/>
      <c r="V194" s="442"/>
      <c r="W194" s="442"/>
      <c r="X194" s="442"/>
      <c r="Y194" s="442"/>
      <c r="Z194" s="442"/>
      <c r="AA194" s="442"/>
      <c r="AB194" s="442"/>
      <c r="AC194" s="442"/>
      <c r="AD194" s="442"/>
      <c r="AE194" s="442"/>
      <c r="AT194" s="435" t="s">
        <v>143</v>
      </c>
      <c r="AU194" s="435" t="s">
        <v>80</v>
      </c>
    </row>
    <row r="195" spans="1:65" s="532" customFormat="1" x14ac:dyDescent="0.2">
      <c r="B195" s="533"/>
      <c r="D195" s="526" t="s">
        <v>145</v>
      </c>
      <c r="E195" s="534" t="s">
        <v>3</v>
      </c>
      <c r="F195" s="535" t="s">
        <v>1030</v>
      </c>
      <c r="H195" s="536">
        <v>402.822</v>
      </c>
      <c r="I195" s="430"/>
      <c r="L195" s="533"/>
      <c r="M195" s="537"/>
      <c r="N195" s="538"/>
      <c r="O195" s="538"/>
      <c r="P195" s="538"/>
      <c r="Q195" s="538"/>
      <c r="R195" s="538"/>
      <c r="S195" s="538"/>
      <c r="T195" s="539"/>
      <c r="AT195" s="534" t="s">
        <v>145</v>
      </c>
      <c r="AU195" s="534" t="s">
        <v>80</v>
      </c>
      <c r="AV195" s="532" t="s">
        <v>80</v>
      </c>
      <c r="AW195" s="532" t="s">
        <v>33</v>
      </c>
      <c r="AX195" s="532" t="s">
        <v>20</v>
      </c>
      <c r="AY195" s="534" t="s">
        <v>134</v>
      </c>
    </row>
    <row r="196" spans="1:65" s="445" customFormat="1" ht="16.5" customHeight="1" x14ac:dyDescent="0.2">
      <c r="A196" s="442"/>
      <c r="B196" s="443"/>
      <c r="C196" s="514" t="s">
        <v>259</v>
      </c>
      <c r="D196" s="514" t="s">
        <v>136</v>
      </c>
      <c r="E196" s="515" t="s">
        <v>1035</v>
      </c>
      <c r="F196" s="516" t="s">
        <v>1036</v>
      </c>
      <c r="G196" s="517" t="s">
        <v>156</v>
      </c>
      <c r="H196" s="518">
        <v>53.475000000000001</v>
      </c>
      <c r="I196" s="401"/>
      <c r="J196" s="519">
        <f>ROUND(I196*H196,2)</f>
        <v>0</v>
      </c>
      <c r="K196" s="516" t="s">
        <v>140</v>
      </c>
      <c r="L196" s="443"/>
      <c r="M196" s="520" t="s">
        <v>3</v>
      </c>
      <c r="N196" s="521" t="s">
        <v>42</v>
      </c>
      <c r="O196" s="522">
        <v>4.3999999999999997E-2</v>
      </c>
      <c r="P196" s="522">
        <f>O196*H196</f>
        <v>2.3529</v>
      </c>
      <c r="Q196" s="522">
        <v>0</v>
      </c>
      <c r="R196" s="522">
        <f>Q196*H196</f>
        <v>0</v>
      </c>
      <c r="S196" s="522">
        <v>0</v>
      </c>
      <c r="T196" s="523">
        <f>S196*H196</f>
        <v>0</v>
      </c>
      <c r="U196" s="442"/>
      <c r="V196" s="442"/>
      <c r="W196" s="442"/>
      <c r="X196" s="442"/>
      <c r="Y196" s="442"/>
      <c r="Z196" s="442"/>
      <c r="AA196" s="442"/>
      <c r="AB196" s="442"/>
      <c r="AC196" s="442"/>
      <c r="AD196" s="442"/>
      <c r="AE196" s="442"/>
      <c r="AR196" s="524" t="s">
        <v>141</v>
      </c>
      <c r="AT196" s="524" t="s">
        <v>136</v>
      </c>
      <c r="AU196" s="524" t="s">
        <v>80</v>
      </c>
      <c r="AY196" s="435" t="s">
        <v>134</v>
      </c>
      <c r="BE196" s="525">
        <f>IF(N196="základní",J196,0)</f>
        <v>0</v>
      </c>
      <c r="BF196" s="525">
        <f>IF(N196="snížená",J196,0)</f>
        <v>0</v>
      </c>
      <c r="BG196" s="525">
        <f>IF(N196="zákl. přenesená",J196,0)</f>
        <v>0</v>
      </c>
      <c r="BH196" s="525">
        <f>IF(N196="sníž. přenesená",J196,0)</f>
        <v>0</v>
      </c>
      <c r="BI196" s="525">
        <f>IF(N196="nulová",J196,0)</f>
        <v>0</v>
      </c>
      <c r="BJ196" s="435" t="s">
        <v>20</v>
      </c>
      <c r="BK196" s="525">
        <f>ROUND(I196*H196,2)</f>
        <v>0</v>
      </c>
      <c r="BL196" s="435" t="s">
        <v>141</v>
      </c>
      <c r="BM196" s="524" t="s">
        <v>1037</v>
      </c>
    </row>
    <row r="197" spans="1:65" s="445" customFormat="1" ht="19.5" x14ac:dyDescent="0.2">
      <c r="A197" s="442"/>
      <c r="B197" s="443"/>
      <c r="C197" s="442"/>
      <c r="D197" s="526" t="s">
        <v>143</v>
      </c>
      <c r="E197" s="442"/>
      <c r="F197" s="527" t="s">
        <v>1038</v>
      </c>
      <c r="G197" s="442"/>
      <c r="H197" s="442"/>
      <c r="I197" s="429"/>
      <c r="J197" s="442"/>
      <c r="K197" s="442"/>
      <c r="L197" s="443"/>
      <c r="M197" s="528"/>
      <c r="N197" s="529"/>
      <c r="O197" s="530"/>
      <c r="P197" s="530"/>
      <c r="Q197" s="530"/>
      <c r="R197" s="530"/>
      <c r="S197" s="530"/>
      <c r="T197" s="531"/>
      <c r="U197" s="442"/>
      <c r="V197" s="442"/>
      <c r="W197" s="442"/>
      <c r="X197" s="442"/>
      <c r="Y197" s="442"/>
      <c r="Z197" s="442"/>
      <c r="AA197" s="442"/>
      <c r="AB197" s="442"/>
      <c r="AC197" s="442"/>
      <c r="AD197" s="442"/>
      <c r="AE197" s="442"/>
      <c r="AT197" s="435" t="s">
        <v>143</v>
      </c>
      <c r="AU197" s="435" t="s">
        <v>80</v>
      </c>
    </row>
    <row r="198" spans="1:65" s="540" customFormat="1" x14ac:dyDescent="0.2">
      <c r="B198" s="541"/>
      <c r="D198" s="526" t="s">
        <v>145</v>
      </c>
      <c r="E198" s="542" t="s">
        <v>3</v>
      </c>
      <c r="F198" s="543" t="s">
        <v>1039</v>
      </c>
      <c r="H198" s="542" t="s">
        <v>3</v>
      </c>
      <c r="I198" s="431"/>
      <c r="L198" s="541"/>
      <c r="M198" s="544"/>
      <c r="N198" s="545"/>
      <c r="O198" s="545"/>
      <c r="P198" s="545"/>
      <c r="Q198" s="545"/>
      <c r="R198" s="545"/>
      <c r="S198" s="545"/>
      <c r="T198" s="546"/>
      <c r="AT198" s="542" t="s">
        <v>145</v>
      </c>
      <c r="AU198" s="542" t="s">
        <v>80</v>
      </c>
      <c r="AV198" s="540" t="s">
        <v>20</v>
      </c>
      <c r="AW198" s="540" t="s">
        <v>33</v>
      </c>
      <c r="AX198" s="540" t="s">
        <v>71</v>
      </c>
      <c r="AY198" s="542" t="s">
        <v>134</v>
      </c>
    </row>
    <row r="199" spans="1:65" s="532" customFormat="1" x14ac:dyDescent="0.2">
      <c r="B199" s="533"/>
      <c r="D199" s="526" t="s">
        <v>145</v>
      </c>
      <c r="E199" s="534" t="s">
        <v>3</v>
      </c>
      <c r="F199" s="535" t="s">
        <v>1040</v>
      </c>
      <c r="H199" s="536">
        <v>31.181999999999999</v>
      </c>
      <c r="I199" s="430"/>
      <c r="L199" s="533"/>
      <c r="M199" s="537"/>
      <c r="N199" s="538"/>
      <c r="O199" s="538"/>
      <c r="P199" s="538"/>
      <c r="Q199" s="538"/>
      <c r="R199" s="538"/>
      <c r="S199" s="538"/>
      <c r="T199" s="539"/>
      <c r="AT199" s="534" t="s">
        <v>145</v>
      </c>
      <c r="AU199" s="534" t="s">
        <v>80</v>
      </c>
      <c r="AV199" s="532" t="s">
        <v>80</v>
      </c>
      <c r="AW199" s="532" t="s">
        <v>33</v>
      </c>
      <c r="AX199" s="532" t="s">
        <v>71</v>
      </c>
      <c r="AY199" s="534" t="s">
        <v>134</v>
      </c>
    </row>
    <row r="200" spans="1:65" s="532" customFormat="1" x14ac:dyDescent="0.2">
      <c r="B200" s="533"/>
      <c r="D200" s="526" t="s">
        <v>145</v>
      </c>
      <c r="E200" s="534" t="s">
        <v>3</v>
      </c>
      <c r="F200" s="535" t="s">
        <v>1041</v>
      </c>
      <c r="H200" s="536">
        <v>7.41</v>
      </c>
      <c r="I200" s="430"/>
      <c r="L200" s="533"/>
      <c r="M200" s="537"/>
      <c r="N200" s="538"/>
      <c r="O200" s="538"/>
      <c r="P200" s="538"/>
      <c r="Q200" s="538"/>
      <c r="R200" s="538"/>
      <c r="S200" s="538"/>
      <c r="T200" s="539"/>
      <c r="AT200" s="534" t="s">
        <v>145</v>
      </c>
      <c r="AU200" s="534" t="s">
        <v>80</v>
      </c>
      <c r="AV200" s="532" t="s">
        <v>80</v>
      </c>
      <c r="AW200" s="532" t="s">
        <v>33</v>
      </c>
      <c r="AX200" s="532" t="s">
        <v>71</v>
      </c>
      <c r="AY200" s="534" t="s">
        <v>134</v>
      </c>
    </row>
    <row r="201" spans="1:65" s="532" customFormat="1" x14ac:dyDescent="0.2">
      <c r="B201" s="533"/>
      <c r="D201" s="526" t="s">
        <v>145</v>
      </c>
      <c r="E201" s="534" t="s">
        <v>3</v>
      </c>
      <c r="F201" s="535" t="s">
        <v>1042</v>
      </c>
      <c r="H201" s="536">
        <v>10</v>
      </c>
      <c r="I201" s="430"/>
      <c r="L201" s="533"/>
      <c r="M201" s="537"/>
      <c r="N201" s="538"/>
      <c r="O201" s="538"/>
      <c r="P201" s="538"/>
      <c r="Q201" s="538"/>
      <c r="R201" s="538"/>
      <c r="S201" s="538"/>
      <c r="T201" s="539"/>
      <c r="AT201" s="534" t="s">
        <v>145</v>
      </c>
      <c r="AU201" s="534" t="s">
        <v>80</v>
      </c>
      <c r="AV201" s="532" t="s">
        <v>80</v>
      </c>
      <c r="AW201" s="532" t="s">
        <v>33</v>
      </c>
      <c r="AX201" s="532" t="s">
        <v>71</v>
      </c>
      <c r="AY201" s="534" t="s">
        <v>134</v>
      </c>
    </row>
    <row r="202" spans="1:65" s="532" customFormat="1" x14ac:dyDescent="0.2">
      <c r="B202" s="533"/>
      <c r="D202" s="526" t="s">
        <v>145</v>
      </c>
      <c r="E202" s="534" t="s">
        <v>3</v>
      </c>
      <c r="F202" s="535" t="s">
        <v>1043</v>
      </c>
      <c r="H202" s="536">
        <v>4.883</v>
      </c>
      <c r="I202" s="430"/>
      <c r="L202" s="533"/>
      <c r="M202" s="537"/>
      <c r="N202" s="538"/>
      <c r="O202" s="538"/>
      <c r="P202" s="538"/>
      <c r="Q202" s="538"/>
      <c r="R202" s="538"/>
      <c r="S202" s="538"/>
      <c r="T202" s="539"/>
      <c r="AT202" s="534" t="s">
        <v>145</v>
      </c>
      <c r="AU202" s="534" t="s">
        <v>80</v>
      </c>
      <c r="AV202" s="532" t="s">
        <v>80</v>
      </c>
      <c r="AW202" s="532" t="s">
        <v>33</v>
      </c>
      <c r="AX202" s="532" t="s">
        <v>71</v>
      </c>
      <c r="AY202" s="534" t="s">
        <v>134</v>
      </c>
    </row>
    <row r="203" spans="1:65" s="555" customFormat="1" x14ac:dyDescent="0.2">
      <c r="B203" s="556"/>
      <c r="D203" s="526" t="s">
        <v>145</v>
      </c>
      <c r="E203" s="557" t="s">
        <v>3</v>
      </c>
      <c r="F203" s="558" t="s">
        <v>163</v>
      </c>
      <c r="H203" s="559">
        <v>53.475000000000001</v>
      </c>
      <c r="I203" s="433"/>
      <c r="L203" s="556"/>
      <c r="M203" s="560"/>
      <c r="N203" s="561"/>
      <c r="O203" s="561"/>
      <c r="P203" s="561"/>
      <c r="Q203" s="561"/>
      <c r="R203" s="561"/>
      <c r="S203" s="561"/>
      <c r="T203" s="562"/>
      <c r="AT203" s="557" t="s">
        <v>145</v>
      </c>
      <c r="AU203" s="557" t="s">
        <v>80</v>
      </c>
      <c r="AV203" s="555" t="s">
        <v>141</v>
      </c>
      <c r="AW203" s="555" t="s">
        <v>33</v>
      </c>
      <c r="AX203" s="555" t="s">
        <v>20</v>
      </c>
      <c r="AY203" s="557" t="s">
        <v>134</v>
      </c>
    </row>
    <row r="204" spans="1:65" s="445" customFormat="1" ht="16.5" customHeight="1" x14ac:dyDescent="0.2">
      <c r="A204" s="442"/>
      <c r="B204" s="443"/>
      <c r="C204" s="514" t="s">
        <v>264</v>
      </c>
      <c r="D204" s="514" t="s">
        <v>136</v>
      </c>
      <c r="E204" s="515" t="s">
        <v>1031</v>
      </c>
      <c r="F204" s="516" t="s">
        <v>1032</v>
      </c>
      <c r="G204" s="517" t="s">
        <v>156</v>
      </c>
      <c r="H204" s="518">
        <v>53.475000000000001</v>
      </c>
      <c r="I204" s="401"/>
      <c r="J204" s="519">
        <f>ROUND(I204*H204,2)</f>
        <v>0</v>
      </c>
      <c r="K204" s="516" t="s">
        <v>140</v>
      </c>
      <c r="L204" s="443"/>
      <c r="M204" s="520" t="s">
        <v>3</v>
      </c>
      <c r="N204" s="521" t="s">
        <v>42</v>
      </c>
      <c r="O204" s="522">
        <v>7.1999999999999995E-2</v>
      </c>
      <c r="P204" s="522">
        <f>O204*H204</f>
        <v>3.8501999999999996</v>
      </c>
      <c r="Q204" s="522">
        <v>0</v>
      </c>
      <c r="R204" s="522">
        <f>Q204*H204</f>
        <v>0</v>
      </c>
      <c r="S204" s="522">
        <v>0</v>
      </c>
      <c r="T204" s="523">
        <f>S204*H204</f>
        <v>0</v>
      </c>
      <c r="U204" s="442"/>
      <c r="V204" s="442"/>
      <c r="W204" s="442"/>
      <c r="X204" s="442"/>
      <c r="Y204" s="442"/>
      <c r="Z204" s="442"/>
      <c r="AA204" s="442"/>
      <c r="AB204" s="442"/>
      <c r="AC204" s="442"/>
      <c r="AD204" s="442"/>
      <c r="AE204" s="442"/>
      <c r="AR204" s="524" t="s">
        <v>141</v>
      </c>
      <c r="AT204" s="524" t="s">
        <v>136</v>
      </c>
      <c r="AU204" s="524" t="s">
        <v>80</v>
      </c>
      <c r="AY204" s="435" t="s">
        <v>134</v>
      </c>
      <c r="BE204" s="525">
        <f>IF(N204="základní",J204,0)</f>
        <v>0</v>
      </c>
      <c r="BF204" s="525">
        <f>IF(N204="snížená",J204,0)</f>
        <v>0</v>
      </c>
      <c r="BG204" s="525">
        <f>IF(N204="zákl. přenesená",J204,0)</f>
        <v>0</v>
      </c>
      <c r="BH204" s="525">
        <f>IF(N204="sníž. přenesená",J204,0)</f>
        <v>0</v>
      </c>
      <c r="BI204" s="525">
        <f>IF(N204="nulová",J204,0)</f>
        <v>0</v>
      </c>
      <c r="BJ204" s="435" t="s">
        <v>20</v>
      </c>
      <c r="BK204" s="525">
        <f>ROUND(I204*H204,2)</f>
        <v>0</v>
      </c>
      <c r="BL204" s="435" t="s">
        <v>141</v>
      </c>
      <c r="BM204" s="524" t="s">
        <v>1044</v>
      </c>
    </row>
    <row r="205" spans="1:65" s="445" customFormat="1" ht="19.5" x14ac:dyDescent="0.2">
      <c r="A205" s="442"/>
      <c r="B205" s="443"/>
      <c r="C205" s="442"/>
      <c r="D205" s="526" t="s">
        <v>143</v>
      </c>
      <c r="E205" s="442"/>
      <c r="F205" s="527" t="s">
        <v>1034</v>
      </c>
      <c r="G205" s="442"/>
      <c r="H205" s="442"/>
      <c r="I205" s="429"/>
      <c r="J205" s="442"/>
      <c r="K205" s="442"/>
      <c r="L205" s="443"/>
      <c r="M205" s="528"/>
      <c r="N205" s="529"/>
      <c r="O205" s="530"/>
      <c r="P205" s="530"/>
      <c r="Q205" s="530"/>
      <c r="R205" s="530"/>
      <c r="S205" s="530"/>
      <c r="T205" s="531"/>
      <c r="U205" s="442"/>
      <c r="V205" s="442"/>
      <c r="W205" s="442"/>
      <c r="X205" s="442"/>
      <c r="Y205" s="442"/>
      <c r="Z205" s="442"/>
      <c r="AA205" s="442"/>
      <c r="AB205" s="442"/>
      <c r="AC205" s="442"/>
      <c r="AD205" s="442"/>
      <c r="AE205" s="442"/>
      <c r="AT205" s="435" t="s">
        <v>143</v>
      </c>
      <c r="AU205" s="435" t="s">
        <v>80</v>
      </c>
    </row>
    <row r="206" spans="1:65" s="540" customFormat="1" x14ac:dyDescent="0.2">
      <c r="B206" s="541"/>
      <c r="D206" s="526" t="s">
        <v>145</v>
      </c>
      <c r="E206" s="542" t="s">
        <v>3</v>
      </c>
      <c r="F206" s="543" t="s">
        <v>1039</v>
      </c>
      <c r="H206" s="542" t="s">
        <v>3</v>
      </c>
      <c r="I206" s="431"/>
      <c r="L206" s="541"/>
      <c r="M206" s="544"/>
      <c r="N206" s="545"/>
      <c r="O206" s="545"/>
      <c r="P206" s="545"/>
      <c r="Q206" s="545"/>
      <c r="R206" s="545"/>
      <c r="S206" s="545"/>
      <c r="T206" s="546"/>
      <c r="AT206" s="542" t="s">
        <v>145</v>
      </c>
      <c r="AU206" s="542" t="s">
        <v>80</v>
      </c>
      <c r="AV206" s="540" t="s">
        <v>20</v>
      </c>
      <c r="AW206" s="540" t="s">
        <v>33</v>
      </c>
      <c r="AX206" s="540" t="s">
        <v>71</v>
      </c>
      <c r="AY206" s="542" t="s">
        <v>134</v>
      </c>
    </row>
    <row r="207" spans="1:65" s="532" customFormat="1" x14ac:dyDescent="0.2">
      <c r="B207" s="533"/>
      <c r="D207" s="526" t="s">
        <v>145</v>
      </c>
      <c r="E207" s="534" t="s">
        <v>3</v>
      </c>
      <c r="F207" s="535" t="s">
        <v>1040</v>
      </c>
      <c r="H207" s="536">
        <v>31.181999999999999</v>
      </c>
      <c r="I207" s="430"/>
      <c r="L207" s="533"/>
      <c r="M207" s="537"/>
      <c r="N207" s="538"/>
      <c r="O207" s="538"/>
      <c r="P207" s="538"/>
      <c r="Q207" s="538"/>
      <c r="R207" s="538"/>
      <c r="S207" s="538"/>
      <c r="T207" s="539"/>
      <c r="AT207" s="534" t="s">
        <v>145</v>
      </c>
      <c r="AU207" s="534" t="s">
        <v>80</v>
      </c>
      <c r="AV207" s="532" t="s">
        <v>80</v>
      </c>
      <c r="AW207" s="532" t="s">
        <v>33</v>
      </c>
      <c r="AX207" s="532" t="s">
        <v>71</v>
      </c>
      <c r="AY207" s="534" t="s">
        <v>134</v>
      </c>
    </row>
    <row r="208" spans="1:65" s="532" customFormat="1" x14ac:dyDescent="0.2">
      <c r="B208" s="533"/>
      <c r="D208" s="526" t="s">
        <v>145</v>
      </c>
      <c r="E208" s="534" t="s">
        <v>3</v>
      </c>
      <c r="F208" s="535" t="s">
        <v>1041</v>
      </c>
      <c r="H208" s="536">
        <v>7.41</v>
      </c>
      <c r="I208" s="430"/>
      <c r="L208" s="533"/>
      <c r="M208" s="537"/>
      <c r="N208" s="538"/>
      <c r="O208" s="538"/>
      <c r="P208" s="538"/>
      <c r="Q208" s="538"/>
      <c r="R208" s="538"/>
      <c r="S208" s="538"/>
      <c r="T208" s="539"/>
      <c r="AT208" s="534" t="s">
        <v>145</v>
      </c>
      <c r="AU208" s="534" t="s">
        <v>80</v>
      </c>
      <c r="AV208" s="532" t="s">
        <v>80</v>
      </c>
      <c r="AW208" s="532" t="s">
        <v>33</v>
      </c>
      <c r="AX208" s="532" t="s">
        <v>71</v>
      </c>
      <c r="AY208" s="534" t="s">
        <v>134</v>
      </c>
    </row>
    <row r="209" spans="1:65" s="532" customFormat="1" x14ac:dyDescent="0.2">
      <c r="B209" s="533"/>
      <c r="D209" s="526" t="s">
        <v>145</v>
      </c>
      <c r="E209" s="534" t="s">
        <v>3</v>
      </c>
      <c r="F209" s="535" t="s">
        <v>1042</v>
      </c>
      <c r="H209" s="536">
        <v>10</v>
      </c>
      <c r="I209" s="430"/>
      <c r="L209" s="533"/>
      <c r="M209" s="537"/>
      <c r="N209" s="538"/>
      <c r="O209" s="538"/>
      <c r="P209" s="538"/>
      <c r="Q209" s="538"/>
      <c r="R209" s="538"/>
      <c r="S209" s="538"/>
      <c r="T209" s="539"/>
      <c r="AT209" s="534" t="s">
        <v>145</v>
      </c>
      <c r="AU209" s="534" t="s">
        <v>80</v>
      </c>
      <c r="AV209" s="532" t="s">
        <v>80</v>
      </c>
      <c r="AW209" s="532" t="s">
        <v>33</v>
      </c>
      <c r="AX209" s="532" t="s">
        <v>71</v>
      </c>
      <c r="AY209" s="534" t="s">
        <v>134</v>
      </c>
    </row>
    <row r="210" spans="1:65" s="532" customFormat="1" x14ac:dyDescent="0.2">
      <c r="B210" s="533"/>
      <c r="D210" s="526" t="s">
        <v>145</v>
      </c>
      <c r="E210" s="534" t="s">
        <v>3</v>
      </c>
      <c r="F210" s="535" t="s">
        <v>1043</v>
      </c>
      <c r="H210" s="536">
        <v>4.883</v>
      </c>
      <c r="I210" s="430"/>
      <c r="L210" s="533"/>
      <c r="M210" s="537"/>
      <c r="N210" s="538"/>
      <c r="O210" s="538"/>
      <c r="P210" s="538"/>
      <c r="Q210" s="538"/>
      <c r="R210" s="538"/>
      <c r="S210" s="538"/>
      <c r="T210" s="539"/>
      <c r="AT210" s="534" t="s">
        <v>145</v>
      </c>
      <c r="AU210" s="534" t="s">
        <v>80</v>
      </c>
      <c r="AV210" s="532" t="s">
        <v>80</v>
      </c>
      <c r="AW210" s="532" t="s">
        <v>33</v>
      </c>
      <c r="AX210" s="532" t="s">
        <v>71</v>
      </c>
      <c r="AY210" s="534" t="s">
        <v>134</v>
      </c>
    </row>
    <row r="211" spans="1:65" s="555" customFormat="1" x14ac:dyDescent="0.2">
      <c r="B211" s="556"/>
      <c r="D211" s="526" t="s">
        <v>145</v>
      </c>
      <c r="E211" s="557" t="s">
        <v>3</v>
      </c>
      <c r="F211" s="558" t="s">
        <v>163</v>
      </c>
      <c r="H211" s="559">
        <v>53.475000000000001</v>
      </c>
      <c r="I211" s="433"/>
      <c r="L211" s="556"/>
      <c r="M211" s="560"/>
      <c r="N211" s="561"/>
      <c r="O211" s="561"/>
      <c r="P211" s="561"/>
      <c r="Q211" s="561"/>
      <c r="R211" s="561"/>
      <c r="S211" s="561"/>
      <c r="T211" s="562"/>
      <c r="AT211" s="557" t="s">
        <v>145</v>
      </c>
      <c r="AU211" s="557" t="s">
        <v>80</v>
      </c>
      <c r="AV211" s="555" t="s">
        <v>141</v>
      </c>
      <c r="AW211" s="555" t="s">
        <v>33</v>
      </c>
      <c r="AX211" s="555" t="s">
        <v>20</v>
      </c>
      <c r="AY211" s="557" t="s">
        <v>134</v>
      </c>
    </row>
    <row r="212" spans="1:65" s="445" customFormat="1" ht="16.5" customHeight="1" x14ac:dyDescent="0.2">
      <c r="A212" s="442"/>
      <c r="B212" s="443"/>
      <c r="C212" s="514" t="s">
        <v>8</v>
      </c>
      <c r="D212" s="514" t="s">
        <v>136</v>
      </c>
      <c r="E212" s="515" t="s">
        <v>1045</v>
      </c>
      <c r="F212" s="516" t="s">
        <v>1046</v>
      </c>
      <c r="G212" s="517" t="s">
        <v>156</v>
      </c>
      <c r="H212" s="518">
        <v>31.181999999999999</v>
      </c>
      <c r="I212" s="401"/>
      <c r="J212" s="519">
        <f>ROUND(I212*H212,2)</f>
        <v>0</v>
      </c>
      <c r="K212" s="516" t="s">
        <v>140</v>
      </c>
      <c r="L212" s="443"/>
      <c r="M212" s="520" t="s">
        <v>3</v>
      </c>
      <c r="N212" s="521" t="s">
        <v>42</v>
      </c>
      <c r="O212" s="522">
        <v>1.7889999999999999</v>
      </c>
      <c r="P212" s="522">
        <f>O212*H212</f>
        <v>55.784597999999995</v>
      </c>
      <c r="Q212" s="522">
        <v>0</v>
      </c>
      <c r="R212" s="522">
        <f>Q212*H212</f>
        <v>0</v>
      </c>
      <c r="S212" s="522">
        <v>0</v>
      </c>
      <c r="T212" s="523">
        <f>S212*H212</f>
        <v>0</v>
      </c>
      <c r="U212" s="442"/>
      <c r="V212" s="442"/>
      <c r="W212" s="442"/>
      <c r="X212" s="442"/>
      <c r="Y212" s="442"/>
      <c r="Z212" s="442"/>
      <c r="AA212" s="442"/>
      <c r="AB212" s="442"/>
      <c r="AC212" s="442"/>
      <c r="AD212" s="442"/>
      <c r="AE212" s="442"/>
      <c r="AR212" s="524" t="s">
        <v>141</v>
      </c>
      <c r="AT212" s="524" t="s">
        <v>136</v>
      </c>
      <c r="AU212" s="524" t="s">
        <v>80</v>
      </c>
      <c r="AY212" s="435" t="s">
        <v>134</v>
      </c>
      <c r="BE212" s="525">
        <f>IF(N212="základní",J212,0)</f>
        <v>0</v>
      </c>
      <c r="BF212" s="525">
        <f>IF(N212="snížená",J212,0)</f>
        <v>0</v>
      </c>
      <c r="BG212" s="525">
        <f>IF(N212="zákl. přenesená",J212,0)</f>
        <v>0</v>
      </c>
      <c r="BH212" s="525">
        <f>IF(N212="sníž. přenesená",J212,0)</f>
        <v>0</v>
      </c>
      <c r="BI212" s="525">
        <f>IF(N212="nulová",J212,0)</f>
        <v>0</v>
      </c>
      <c r="BJ212" s="435" t="s">
        <v>20</v>
      </c>
      <c r="BK212" s="525">
        <f>ROUND(I212*H212,2)</f>
        <v>0</v>
      </c>
      <c r="BL212" s="435" t="s">
        <v>141</v>
      </c>
      <c r="BM212" s="524" t="s">
        <v>1047</v>
      </c>
    </row>
    <row r="213" spans="1:65" s="445" customFormat="1" ht="19.5" x14ac:dyDescent="0.2">
      <c r="A213" s="442"/>
      <c r="B213" s="443"/>
      <c r="C213" s="442"/>
      <c r="D213" s="526" t="s">
        <v>143</v>
      </c>
      <c r="E213" s="442"/>
      <c r="F213" s="527" t="s">
        <v>1048</v>
      </c>
      <c r="G213" s="442"/>
      <c r="H213" s="442"/>
      <c r="I213" s="429"/>
      <c r="J213" s="442"/>
      <c r="K213" s="442"/>
      <c r="L213" s="443"/>
      <c r="M213" s="528"/>
      <c r="N213" s="529"/>
      <c r="O213" s="530"/>
      <c r="P213" s="530"/>
      <c r="Q213" s="530"/>
      <c r="R213" s="530"/>
      <c r="S213" s="530"/>
      <c r="T213" s="531"/>
      <c r="U213" s="442"/>
      <c r="V213" s="442"/>
      <c r="W213" s="442"/>
      <c r="X213" s="442"/>
      <c r="Y213" s="442"/>
      <c r="Z213" s="442"/>
      <c r="AA213" s="442"/>
      <c r="AB213" s="442"/>
      <c r="AC213" s="442"/>
      <c r="AD213" s="442"/>
      <c r="AE213" s="442"/>
      <c r="AT213" s="435" t="s">
        <v>143</v>
      </c>
      <c r="AU213" s="435" t="s">
        <v>80</v>
      </c>
    </row>
    <row r="214" spans="1:65" s="540" customFormat="1" x14ac:dyDescent="0.2">
      <c r="B214" s="541"/>
      <c r="D214" s="526" t="s">
        <v>145</v>
      </c>
      <c r="E214" s="542" t="s">
        <v>3</v>
      </c>
      <c r="F214" s="543" t="s">
        <v>961</v>
      </c>
      <c r="H214" s="542" t="s">
        <v>3</v>
      </c>
      <c r="I214" s="431"/>
      <c r="L214" s="541"/>
      <c r="M214" s="544"/>
      <c r="N214" s="545"/>
      <c r="O214" s="545"/>
      <c r="P214" s="545"/>
      <c r="Q214" s="545"/>
      <c r="R214" s="545"/>
      <c r="S214" s="545"/>
      <c r="T214" s="546"/>
      <c r="AT214" s="542" t="s">
        <v>145</v>
      </c>
      <c r="AU214" s="542" t="s">
        <v>80</v>
      </c>
      <c r="AV214" s="540" t="s">
        <v>20</v>
      </c>
      <c r="AW214" s="540" t="s">
        <v>33</v>
      </c>
      <c r="AX214" s="540" t="s">
        <v>71</v>
      </c>
      <c r="AY214" s="542" t="s">
        <v>134</v>
      </c>
    </row>
    <row r="215" spans="1:65" s="532" customFormat="1" x14ac:dyDescent="0.2">
      <c r="B215" s="533"/>
      <c r="D215" s="526" t="s">
        <v>145</v>
      </c>
      <c r="E215" s="534" t="s">
        <v>3</v>
      </c>
      <c r="F215" s="535" t="s">
        <v>1049</v>
      </c>
      <c r="H215" s="536">
        <v>2.1419999999999999</v>
      </c>
      <c r="I215" s="430"/>
      <c r="L215" s="533"/>
      <c r="M215" s="537"/>
      <c r="N215" s="538"/>
      <c r="O215" s="538"/>
      <c r="P215" s="538"/>
      <c r="Q215" s="538"/>
      <c r="R215" s="538"/>
      <c r="S215" s="538"/>
      <c r="T215" s="539"/>
      <c r="AT215" s="534" t="s">
        <v>145</v>
      </c>
      <c r="AU215" s="534" t="s">
        <v>80</v>
      </c>
      <c r="AV215" s="532" t="s">
        <v>80</v>
      </c>
      <c r="AW215" s="532" t="s">
        <v>33</v>
      </c>
      <c r="AX215" s="532" t="s">
        <v>71</v>
      </c>
      <c r="AY215" s="534" t="s">
        <v>134</v>
      </c>
    </row>
    <row r="216" spans="1:65" s="540" customFormat="1" x14ac:dyDescent="0.2">
      <c r="B216" s="541"/>
      <c r="D216" s="526" t="s">
        <v>145</v>
      </c>
      <c r="E216" s="542" t="s">
        <v>3</v>
      </c>
      <c r="F216" s="543" t="s">
        <v>963</v>
      </c>
      <c r="H216" s="542" t="s">
        <v>3</v>
      </c>
      <c r="I216" s="431"/>
      <c r="L216" s="541"/>
      <c r="M216" s="544"/>
      <c r="N216" s="545"/>
      <c r="O216" s="545"/>
      <c r="P216" s="545"/>
      <c r="Q216" s="545"/>
      <c r="R216" s="545"/>
      <c r="S216" s="545"/>
      <c r="T216" s="546"/>
      <c r="AT216" s="542" t="s">
        <v>145</v>
      </c>
      <c r="AU216" s="542" t="s">
        <v>80</v>
      </c>
      <c r="AV216" s="540" t="s">
        <v>20</v>
      </c>
      <c r="AW216" s="540" t="s">
        <v>33</v>
      </c>
      <c r="AX216" s="540" t="s">
        <v>71</v>
      </c>
      <c r="AY216" s="542" t="s">
        <v>134</v>
      </c>
    </row>
    <row r="217" spans="1:65" s="532" customFormat="1" x14ac:dyDescent="0.2">
      <c r="B217" s="533"/>
      <c r="D217" s="526" t="s">
        <v>145</v>
      </c>
      <c r="E217" s="534" t="s">
        <v>3</v>
      </c>
      <c r="F217" s="535" t="s">
        <v>1050</v>
      </c>
      <c r="H217" s="536">
        <v>11.34</v>
      </c>
      <c r="I217" s="430"/>
      <c r="L217" s="533"/>
      <c r="M217" s="537"/>
      <c r="N217" s="538"/>
      <c r="O217" s="538"/>
      <c r="P217" s="538"/>
      <c r="Q217" s="538"/>
      <c r="R217" s="538"/>
      <c r="S217" s="538"/>
      <c r="T217" s="539"/>
      <c r="AT217" s="534" t="s">
        <v>145</v>
      </c>
      <c r="AU217" s="534" t="s">
        <v>80</v>
      </c>
      <c r="AV217" s="532" t="s">
        <v>80</v>
      </c>
      <c r="AW217" s="532" t="s">
        <v>33</v>
      </c>
      <c r="AX217" s="532" t="s">
        <v>71</v>
      </c>
      <c r="AY217" s="534" t="s">
        <v>134</v>
      </c>
    </row>
    <row r="218" spans="1:65" s="540" customFormat="1" x14ac:dyDescent="0.2">
      <c r="B218" s="541"/>
      <c r="D218" s="526" t="s">
        <v>145</v>
      </c>
      <c r="E218" s="542" t="s">
        <v>3</v>
      </c>
      <c r="F218" s="543" t="s">
        <v>966</v>
      </c>
      <c r="H218" s="542" t="s">
        <v>3</v>
      </c>
      <c r="I218" s="431"/>
      <c r="L218" s="541"/>
      <c r="M218" s="544"/>
      <c r="N218" s="545"/>
      <c r="O218" s="545"/>
      <c r="P218" s="545"/>
      <c r="Q218" s="545"/>
      <c r="R218" s="545"/>
      <c r="S218" s="545"/>
      <c r="T218" s="546"/>
      <c r="AT218" s="542" t="s">
        <v>145</v>
      </c>
      <c r="AU218" s="542" t="s">
        <v>80</v>
      </c>
      <c r="AV218" s="540" t="s">
        <v>20</v>
      </c>
      <c r="AW218" s="540" t="s">
        <v>33</v>
      </c>
      <c r="AX218" s="540" t="s">
        <v>71</v>
      </c>
      <c r="AY218" s="542" t="s">
        <v>134</v>
      </c>
    </row>
    <row r="219" spans="1:65" s="532" customFormat="1" x14ac:dyDescent="0.2">
      <c r="B219" s="533"/>
      <c r="D219" s="526" t="s">
        <v>145</v>
      </c>
      <c r="E219" s="534" t="s">
        <v>3</v>
      </c>
      <c r="F219" s="535" t="s">
        <v>1051</v>
      </c>
      <c r="H219" s="536">
        <v>7.4249999999999998</v>
      </c>
      <c r="I219" s="430"/>
      <c r="L219" s="533"/>
      <c r="M219" s="537"/>
      <c r="N219" s="538"/>
      <c r="O219" s="538"/>
      <c r="P219" s="538"/>
      <c r="Q219" s="538"/>
      <c r="R219" s="538"/>
      <c r="S219" s="538"/>
      <c r="T219" s="539"/>
      <c r="AT219" s="534" t="s">
        <v>145</v>
      </c>
      <c r="AU219" s="534" t="s">
        <v>80</v>
      </c>
      <c r="AV219" s="532" t="s">
        <v>80</v>
      </c>
      <c r="AW219" s="532" t="s">
        <v>33</v>
      </c>
      <c r="AX219" s="532" t="s">
        <v>71</v>
      </c>
      <c r="AY219" s="534" t="s">
        <v>134</v>
      </c>
    </row>
    <row r="220" spans="1:65" s="540" customFormat="1" x14ac:dyDescent="0.2">
      <c r="B220" s="541"/>
      <c r="D220" s="526" t="s">
        <v>145</v>
      </c>
      <c r="E220" s="542" t="s">
        <v>3</v>
      </c>
      <c r="F220" s="543" t="s">
        <v>969</v>
      </c>
      <c r="H220" s="542" t="s">
        <v>3</v>
      </c>
      <c r="I220" s="431"/>
      <c r="L220" s="541"/>
      <c r="M220" s="544"/>
      <c r="N220" s="545"/>
      <c r="O220" s="545"/>
      <c r="P220" s="545"/>
      <c r="Q220" s="545"/>
      <c r="R220" s="545"/>
      <c r="S220" s="545"/>
      <c r="T220" s="546"/>
      <c r="AT220" s="542" t="s">
        <v>145</v>
      </c>
      <c r="AU220" s="542" t="s">
        <v>80</v>
      </c>
      <c r="AV220" s="540" t="s">
        <v>20</v>
      </c>
      <c r="AW220" s="540" t="s">
        <v>33</v>
      </c>
      <c r="AX220" s="540" t="s">
        <v>71</v>
      </c>
      <c r="AY220" s="542" t="s">
        <v>134</v>
      </c>
    </row>
    <row r="221" spans="1:65" s="532" customFormat="1" x14ac:dyDescent="0.2">
      <c r="B221" s="533"/>
      <c r="D221" s="526" t="s">
        <v>145</v>
      </c>
      <c r="E221" s="534" t="s">
        <v>3</v>
      </c>
      <c r="F221" s="535" t="s">
        <v>1052</v>
      </c>
      <c r="H221" s="536">
        <v>4.7</v>
      </c>
      <c r="I221" s="430"/>
      <c r="L221" s="533"/>
      <c r="M221" s="537"/>
      <c r="N221" s="538"/>
      <c r="O221" s="538"/>
      <c r="P221" s="538"/>
      <c r="Q221" s="538"/>
      <c r="R221" s="538"/>
      <c r="S221" s="538"/>
      <c r="T221" s="539"/>
      <c r="AT221" s="534" t="s">
        <v>145</v>
      </c>
      <c r="AU221" s="534" t="s">
        <v>80</v>
      </c>
      <c r="AV221" s="532" t="s">
        <v>80</v>
      </c>
      <c r="AW221" s="532" t="s">
        <v>33</v>
      </c>
      <c r="AX221" s="532" t="s">
        <v>71</v>
      </c>
      <c r="AY221" s="534" t="s">
        <v>134</v>
      </c>
    </row>
    <row r="222" spans="1:65" s="540" customFormat="1" x14ac:dyDescent="0.2">
      <c r="B222" s="541"/>
      <c r="D222" s="526" t="s">
        <v>145</v>
      </c>
      <c r="E222" s="542" t="s">
        <v>3</v>
      </c>
      <c r="F222" s="543" t="s">
        <v>972</v>
      </c>
      <c r="H222" s="542" t="s">
        <v>3</v>
      </c>
      <c r="I222" s="431"/>
      <c r="L222" s="541"/>
      <c r="M222" s="544"/>
      <c r="N222" s="545"/>
      <c r="O222" s="545"/>
      <c r="P222" s="545"/>
      <c r="Q222" s="545"/>
      <c r="R222" s="545"/>
      <c r="S222" s="545"/>
      <c r="T222" s="546"/>
      <c r="AT222" s="542" t="s">
        <v>145</v>
      </c>
      <c r="AU222" s="542" t="s">
        <v>80</v>
      </c>
      <c r="AV222" s="540" t="s">
        <v>20</v>
      </c>
      <c r="AW222" s="540" t="s">
        <v>33</v>
      </c>
      <c r="AX222" s="540" t="s">
        <v>71</v>
      </c>
      <c r="AY222" s="542" t="s">
        <v>134</v>
      </c>
    </row>
    <row r="223" spans="1:65" s="532" customFormat="1" x14ac:dyDescent="0.2">
      <c r="B223" s="533"/>
      <c r="D223" s="526" t="s">
        <v>145</v>
      </c>
      <c r="E223" s="534" t="s">
        <v>3</v>
      </c>
      <c r="F223" s="535" t="s">
        <v>1053</v>
      </c>
      <c r="H223" s="536">
        <v>4</v>
      </c>
      <c r="I223" s="430"/>
      <c r="L223" s="533"/>
      <c r="M223" s="537"/>
      <c r="N223" s="538"/>
      <c r="O223" s="538"/>
      <c r="P223" s="538"/>
      <c r="Q223" s="538"/>
      <c r="R223" s="538"/>
      <c r="S223" s="538"/>
      <c r="T223" s="539"/>
      <c r="AT223" s="534" t="s">
        <v>145</v>
      </c>
      <c r="AU223" s="534" t="s">
        <v>80</v>
      </c>
      <c r="AV223" s="532" t="s">
        <v>80</v>
      </c>
      <c r="AW223" s="532" t="s">
        <v>33</v>
      </c>
      <c r="AX223" s="532" t="s">
        <v>71</v>
      </c>
      <c r="AY223" s="534" t="s">
        <v>134</v>
      </c>
    </row>
    <row r="224" spans="1:65" s="540" customFormat="1" x14ac:dyDescent="0.2">
      <c r="B224" s="541"/>
      <c r="D224" s="526" t="s">
        <v>145</v>
      </c>
      <c r="E224" s="542" t="s">
        <v>3</v>
      </c>
      <c r="F224" s="543" t="s">
        <v>974</v>
      </c>
      <c r="H224" s="542" t="s">
        <v>3</v>
      </c>
      <c r="I224" s="431"/>
      <c r="L224" s="541"/>
      <c r="M224" s="544"/>
      <c r="N224" s="545"/>
      <c r="O224" s="545"/>
      <c r="P224" s="545"/>
      <c r="Q224" s="545"/>
      <c r="R224" s="545"/>
      <c r="S224" s="545"/>
      <c r="T224" s="546"/>
      <c r="AT224" s="542" t="s">
        <v>145</v>
      </c>
      <c r="AU224" s="542" t="s">
        <v>80</v>
      </c>
      <c r="AV224" s="540" t="s">
        <v>20</v>
      </c>
      <c r="AW224" s="540" t="s">
        <v>33</v>
      </c>
      <c r="AX224" s="540" t="s">
        <v>71</v>
      </c>
      <c r="AY224" s="542" t="s">
        <v>134</v>
      </c>
    </row>
    <row r="225" spans="1:65" s="532" customFormat="1" x14ac:dyDescent="0.2">
      <c r="B225" s="533"/>
      <c r="D225" s="526" t="s">
        <v>145</v>
      </c>
      <c r="E225" s="534" t="s">
        <v>3</v>
      </c>
      <c r="F225" s="535" t="s">
        <v>1054</v>
      </c>
      <c r="H225" s="536">
        <v>1.575</v>
      </c>
      <c r="I225" s="430"/>
      <c r="L225" s="533"/>
      <c r="M225" s="537"/>
      <c r="N225" s="538"/>
      <c r="O225" s="538"/>
      <c r="P225" s="538"/>
      <c r="Q225" s="538"/>
      <c r="R225" s="538"/>
      <c r="S225" s="538"/>
      <c r="T225" s="539"/>
      <c r="AT225" s="534" t="s">
        <v>145</v>
      </c>
      <c r="AU225" s="534" t="s">
        <v>80</v>
      </c>
      <c r="AV225" s="532" t="s">
        <v>80</v>
      </c>
      <c r="AW225" s="532" t="s">
        <v>33</v>
      </c>
      <c r="AX225" s="532" t="s">
        <v>71</v>
      </c>
      <c r="AY225" s="534" t="s">
        <v>134</v>
      </c>
    </row>
    <row r="226" spans="1:65" s="547" customFormat="1" x14ac:dyDescent="0.2">
      <c r="B226" s="548"/>
      <c r="D226" s="526" t="s">
        <v>145</v>
      </c>
      <c r="E226" s="549" t="s">
        <v>3</v>
      </c>
      <c r="F226" s="550" t="s">
        <v>161</v>
      </c>
      <c r="H226" s="551">
        <v>31.181999999999999</v>
      </c>
      <c r="I226" s="432"/>
      <c r="L226" s="548"/>
      <c r="M226" s="552"/>
      <c r="N226" s="553"/>
      <c r="O226" s="553"/>
      <c r="P226" s="553"/>
      <c r="Q226" s="553"/>
      <c r="R226" s="553"/>
      <c r="S226" s="553"/>
      <c r="T226" s="554"/>
      <c r="AT226" s="549" t="s">
        <v>145</v>
      </c>
      <c r="AU226" s="549" t="s">
        <v>80</v>
      </c>
      <c r="AV226" s="547" t="s">
        <v>153</v>
      </c>
      <c r="AW226" s="547" t="s">
        <v>33</v>
      </c>
      <c r="AX226" s="547" t="s">
        <v>71</v>
      </c>
      <c r="AY226" s="549" t="s">
        <v>134</v>
      </c>
    </row>
    <row r="227" spans="1:65" s="555" customFormat="1" x14ac:dyDescent="0.2">
      <c r="B227" s="556"/>
      <c r="D227" s="526" t="s">
        <v>145</v>
      </c>
      <c r="E227" s="557" t="s">
        <v>3</v>
      </c>
      <c r="F227" s="558" t="s">
        <v>163</v>
      </c>
      <c r="H227" s="559">
        <v>31.181999999999999</v>
      </c>
      <c r="I227" s="433"/>
      <c r="L227" s="556"/>
      <c r="M227" s="560"/>
      <c r="N227" s="561"/>
      <c r="O227" s="561"/>
      <c r="P227" s="561"/>
      <c r="Q227" s="561"/>
      <c r="R227" s="561"/>
      <c r="S227" s="561"/>
      <c r="T227" s="562"/>
      <c r="AT227" s="557" t="s">
        <v>145</v>
      </c>
      <c r="AU227" s="557" t="s">
        <v>80</v>
      </c>
      <c r="AV227" s="555" t="s">
        <v>141</v>
      </c>
      <c r="AW227" s="555" t="s">
        <v>33</v>
      </c>
      <c r="AX227" s="555" t="s">
        <v>20</v>
      </c>
      <c r="AY227" s="557" t="s">
        <v>134</v>
      </c>
    </row>
    <row r="228" spans="1:65" s="445" customFormat="1" ht="16.5" customHeight="1" x14ac:dyDescent="0.2">
      <c r="A228" s="442"/>
      <c r="B228" s="443"/>
      <c r="C228" s="563" t="s">
        <v>275</v>
      </c>
      <c r="D228" s="563" t="s">
        <v>292</v>
      </c>
      <c r="E228" s="564" t="s">
        <v>1055</v>
      </c>
      <c r="F228" s="565" t="s">
        <v>1056</v>
      </c>
      <c r="G228" s="566" t="s">
        <v>199</v>
      </c>
      <c r="H228" s="567">
        <v>64.051000000000002</v>
      </c>
      <c r="I228" s="402"/>
      <c r="J228" s="568">
        <f>ROUND(I228*H228,2)</f>
        <v>0</v>
      </c>
      <c r="K228" s="565" t="s">
        <v>140</v>
      </c>
      <c r="L228" s="569"/>
      <c r="M228" s="570" t="s">
        <v>3</v>
      </c>
      <c r="N228" s="571" t="s">
        <v>42</v>
      </c>
      <c r="O228" s="522">
        <v>0</v>
      </c>
      <c r="P228" s="522">
        <f>O228*H228</f>
        <v>0</v>
      </c>
      <c r="Q228" s="522">
        <v>0</v>
      </c>
      <c r="R228" s="522">
        <f>Q228*H228</f>
        <v>0</v>
      </c>
      <c r="S228" s="522">
        <v>0</v>
      </c>
      <c r="T228" s="523">
        <f>S228*H228</f>
        <v>0</v>
      </c>
      <c r="U228" s="442"/>
      <c r="V228" s="442"/>
      <c r="W228" s="442"/>
      <c r="X228" s="442"/>
      <c r="Y228" s="442"/>
      <c r="Z228" s="442"/>
      <c r="AA228" s="442"/>
      <c r="AB228" s="442"/>
      <c r="AC228" s="442"/>
      <c r="AD228" s="442"/>
      <c r="AE228" s="442"/>
      <c r="AR228" s="524" t="s">
        <v>190</v>
      </c>
      <c r="AT228" s="524" t="s">
        <v>292</v>
      </c>
      <c r="AU228" s="524" t="s">
        <v>80</v>
      </c>
      <c r="AY228" s="435" t="s">
        <v>134</v>
      </c>
      <c r="BE228" s="525">
        <f>IF(N228="základní",J228,0)</f>
        <v>0</v>
      </c>
      <c r="BF228" s="525">
        <f>IF(N228="snížená",J228,0)</f>
        <v>0</v>
      </c>
      <c r="BG228" s="525">
        <f>IF(N228="zákl. přenesená",J228,0)</f>
        <v>0</v>
      </c>
      <c r="BH228" s="525">
        <f>IF(N228="sníž. přenesená",J228,0)</f>
        <v>0</v>
      </c>
      <c r="BI228" s="525">
        <f>IF(N228="nulová",J228,0)</f>
        <v>0</v>
      </c>
      <c r="BJ228" s="435" t="s">
        <v>20</v>
      </c>
      <c r="BK228" s="525">
        <f>ROUND(I228*H228,2)</f>
        <v>0</v>
      </c>
      <c r="BL228" s="435" t="s">
        <v>141</v>
      </c>
      <c r="BM228" s="524" t="s">
        <v>1057</v>
      </c>
    </row>
    <row r="229" spans="1:65" s="445" customFormat="1" x14ac:dyDescent="0.2">
      <c r="A229" s="442"/>
      <c r="B229" s="443"/>
      <c r="C229" s="442"/>
      <c r="D229" s="526" t="s">
        <v>143</v>
      </c>
      <c r="E229" s="442"/>
      <c r="F229" s="527" t="s">
        <v>1056</v>
      </c>
      <c r="G229" s="442"/>
      <c r="H229" s="442"/>
      <c r="I229" s="429"/>
      <c r="J229" s="442"/>
      <c r="K229" s="442"/>
      <c r="L229" s="443"/>
      <c r="M229" s="528"/>
      <c r="N229" s="529"/>
      <c r="O229" s="530"/>
      <c r="P229" s="530"/>
      <c r="Q229" s="530"/>
      <c r="R229" s="530"/>
      <c r="S229" s="530"/>
      <c r="T229" s="531"/>
      <c r="U229" s="442"/>
      <c r="V229" s="442"/>
      <c r="W229" s="442"/>
      <c r="X229" s="442"/>
      <c r="Y229" s="442"/>
      <c r="Z229" s="442"/>
      <c r="AA229" s="442"/>
      <c r="AB229" s="442"/>
      <c r="AC229" s="442"/>
      <c r="AD229" s="442"/>
      <c r="AE229" s="442"/>
      <c r="AT229" s="435" t="s">
        <v>143</v>
      </c>
      <c r="AU229" s="435" t="s">
        <v>80</v>
      </c>
    </row>
    <row r="230" spans="1:65" s="532" customFormat="1" x14ac:dyDescent="0.2">
      <c r="B230" s="533"/>
      <c r="D230" s="526" t="s">
        <v>145</v>
      </c>
      <c r="E230" s="534" t="s">
        <v>3</v>
      </c>
      <c r="F230" s="535" t="s">
        <v>1058</v>
      </c>
      <c r="H230" s="536">
        <v>64.051000000000002</v>
      </c>
      <c r="I230" s="430"/>
      <c r="L230" s="533"/>
      <c r="M230" s="537"/>
      <c r="N230" s="538"/>
      <c r="O230" s="538"/>
      <c r="P230" s="538"/>
      <c r="Q230" s="538"/>
      <c r="R230" s="538"/>
      <c r="S230" s="538"/>
      <c r="T230" s="539"/>
      <c r="AT230" s="534" t="s">
        <v>145</v>
      </c>
      <c r="AU230" s="534" t="s">
        <v>80</v>
      </c>
      <c r="AV230" s="532" t="s">
        <v>80</v>
      </c>
      <c r="AW230" s="532" t="s">
        <v>33</v>
      </c>
      <c r="AX230" s="532" t="s">
        <v>20</v>
      </c>
      <c r="AY230" s="534" t="s">
        <v>134</v>
      </c>
    </row>
    <row r="231" spans="1:65" s="445" customFormat="1" ht="16.5" customHeight="1" x14ac:dyDescent="0.2">
      <c r="A231" s="442"/>
      <c r="B231" s="443"/>
      <c r="C231" s="514" t="s">
        <v>281</v>
      </c>
      <c r="D231" s="514" t="s">
        <v>136</v>
      </c>
      <c r="E231" s="515" t="s">
        <v>171</v>
      </c>
      <c r="F231" s="516" t="s">
        <v>172</v>
      </c>
      <c r="G231" s="517" t="s">
        <v>156</v>
      </c>
      <c r="H231" s="518">
        <v>58.314</v>
      </c>
      <c r="I231" s="401"/>
      <c r="J231" s="519">
        <f>ROUND(I231*H231,2)</f>
        <v>0</v>
      </c>
      <c r="K231" s="516" t="s">
        <v>140</v>
      </c>
      <c r="L231" s="443"/>
      <c r="M231" s="520" t="s">
        <v>3</v>
      </c>
      <c r="N231" s="521" t="s">
        <v>42</v>
      </c>
      <c r="O231" s="522">
        <v>9.9000000000000005E-2</v>
      </c>
      <c r="P231" s="522">
        <f>O231*H231</f>
        <v>5.7730860000000002</v>
      </c>
      <c r="Q231" s="522">
        <v>0</v>
      </c>
      <c r="R231" s="522">
        <f>Q231*H231</f>
        <v>0</v>
      </c>
      <c r="S231" s="522">
        <v>0</v>
      </c>
      <c r="T231" s="523">
        <f>S231*H231</f>
        <v>0</v>
      </c>
      <c r="U231" s="442"/>
      <c r="V231" s="442"/>
      <c r="W231" s="442"/>
      <c r="X231" s="442"/>
      <c r="Y231" s="442"/>
      <c r="Z231" s="442"/>
      <c r="AA231" s="442"/>
      <c r="AB231" s="442"/>
      <c r="AC231" s="442"/>
      <c r="AD231" s="442"/>
      <c r="AE231" s="442"/>
      <c r="AR231" s="524" t="s">
        <v>141</v>
      </c>
      <c r="AT231" s="524" t="s">
        <v>136</v>
      </c>
      <c r="AU231" s="524" t="s">
        <v>80</v>
      </c>
      <c r="AY231" s="435" t="s">
        <v>134</v>
      </c>
      <c r="BE231" s="525">
        <f>IF(N231="základní",J231,0)</f>
        <v>0</v>
      </c>
      <c r="BF231" s="525">
        <f>IF(N231="snížená",J231,0)</f>
        <v>0</v>
      </c>
      <c r="BG231" s="525">
        <f>IF(N231="zákl. přenesená",J231,0)</f>
        <v>0</v>
      </c>
      <c r="BH231" s="525">
        <f>IF(N231="sníž. přenesená",J231,0)</f>
        <v>0</v>
      </c>
      <c r="BI231" s="525">
        <f>IF(N231="nulová",J231,0)</f>
        <v>0</v>
      </c>
      <c r="BJ231" s="435" t="s">
        <v>20</v>
      </c>
      <c r="BK231" s="525">
        <f>ROUND(I231*H231,2)</f>
        <v>0</v>
      </c>
      <c r="BL231" s="435" t="s">
        <v>141</v>
      </c>
      <c r="BM231" s="524" t="s">
        <v>1059</v>
      </c>
    </row>
    <row r="232" spans="1:65" s="445" customFormat="1" ht="19.5" x14ac:dyDescent="0.2">
      <c r="A232" s="442"/>
      <c r="B232" s="443"/>
      <c r="C232" s="442"/>
      <c r="D232" s="526" t="s">
        <v>143</v>
      </c>
      <c r="E232" s="442"/>
      <c r="F232" s="527" t="s">
        <v>174</v>
      </c>
      <c r="G232" s="442"/>
      <c r="H232" s="442"/>
      <c r="I232" s="429"/>
      <c r="J232" s="442"/>
      <c r="K232" s="442"/>
      <c r="L232" s="443"/>
      <c r="M232" s="528"/>
      <c r="N232" s="529"/>
      <c r="O232" s="530"/>
      <c r="P232" s="530"/>
      <c r="Q232" s="530"/>
      <c r="R232" s="530"/>
      <c r="S232" s="530"/>
      <c r="T232" s="531"/>
      <c r="U232" s="442"/>
      <c r="V232" s="442"/>
      <c r="W232" s="442"/>
      <c r="X232" s="442"/>
      <c r="Y232" s="442"/>
      <c r="Z232" s="442"/>
      <c r="AA232" s="442"/>
      <c r="AB232" s="442"/>
      <c r="AC232" s="442"/>
      <c r="AD232" s="442"/>
      <c r="AE232" s="442"/>
      <c r="AT232" s="435" t="s">
        <v>143</v>
      </c>
      <c r="AU232" s="435" t="s">
        <v>80</v>
      </c>
    </row>
    <row r="233" spans="1:65" s="532" customFormat="1" x14ac:dyDescent="0.2">
      <c r="B233" s="533"/>
      <c r="D233" s="526" t="s">
        <v>145</v>
      </c>
      <c r="E233" s="534" t="s">
        <v>3</v>
      </c>
      <c r="F233" s="535" t="s">
        <v>1060</v>
      </c>
      <c r="H233" s="536">
        <v>259.72500000000002</v>
      </c>
      <c r="I233" s="430"/>
      <c r="L233" s="533"/>
      <c r="M233" s="537"/>
      <c r="N233" s="538"/>
      <c r="O233" s="538"/>
      <c r="P233" s="538"/>
      <c r="Q233" s="538"/>
      <c r="R233" s="538"/>
      <c r="S233" s="538"/>
      <c r="T233" s="539"/>
      <c r="AT233" s="534" t="s">
        <v>145</v>
      </c>
      <c r="AU233" s="534" t="s">
        <v>80</v>
      </c>
      <c r="AV233" s="532" t="s">
        <v>80</v>
      </c>
      <c r="AW233" s="532" t="s">
        <v>33</v>
      </c>
      <c r="AX233" s="532" t="s">
        <v>71</v>
      </c>
      <c r="AY233" s="534" t="s">
        <v>134</v>
      </c>
    </row>
    <row r="234" spans="1:65" s="532" customFormat="1" x14ac:dyDescent="0.2">
      <c r="B234" s="533"/>
      <c r="D234" s="526" t="s">
        <v>145</v>
      </c>
      <c r="E234" s="534" t="s">
        <v>3</v>
      </c>
      <c r="F234" s="535" t="s">
        <v>1061</v>
      </c>
      <c r="H234" s="536">
        <v>-201.411</v>
      </c>
      <c r="I234" s="430"/>
      <c r="L234" s="533"/>
      <c r="M234" s="537"/>
      <c r="N234" s="538"/>
      <c r="O234" s="538"/>
      <c r="P234" s="538"/>
      <c r="Q234" s="538"/>
      <c r="R234" s="538"/>
      <c r="S234" s="538"/>
      <c r="T234" s="539"/>
      <c r="AT234" s="534" t="s">
        <v>145</v>
      </c>
      <c r="AU234" s="534" t="s">
        <v>80</v>
      </c>
      <c r="AV234" s="532" t="s">
        <v>80</v>
      </c>
      <c r="AW234" s="532" t="s">
        <v>33</v>
      </c>
      <c r="AX234" s="532" t="s">
        <v>71</v>
      </c>
      <c r="AY234" s="534" t="s">
        <v>134</v>
      </c>
    </row>
    <row r="235" spans="1:65" s="555" customFormat="1" x14ac:dyDescent="0.2">
      <c r="B235" s="556"/>
      <c r="D235" s="526" t="s">
        <v>145</v>
      </c>
      <c r="E235" s="557" t="s">
        <v>3</v>
      </c>
      <c r="F235" s="558" t="s">
        <v>163</v>
      </c>
      <c r="H235" s="559">
        <v>58.314</v>
      </c>
      <c r="I235" s="433"/>
      <c r="L235" s="556"/>
      <c r="M235" s="560"/>
      <c r="N235" s="561"/>
      <c r="O235" s="561"/>
      <c r="P235" s="561"/>
      <c r="Q235" s="561"/>
      <c r="R235" s="561"/>
      <c r="S235" s="561"/>
      <c r="T235" s="562"/>
      <c r="AT235" s="557" t="s">
        <v>145</v>
      </c>
      <c r="AU235" s="557" t="s">
        <v>80</v>
      </c>
      <c r="AV235" s="555" t="s">
        <v>141</v>
      </c>
      <c r="AW235" s="555" t="s">
        <v>33</v>
      </c>
      <c r="AX235" s="555" t="s">
        <v>20</v>
      </c>
      <c r="AY235" s="557" t="s">
        <v>134</v>
      </c>
    </row>
    <row r="236" spans="1:65" s="445" customFormat="1" ht="24" x14ac:dyDescent="0.2">
      <c r="A236" s="442"/>
      <c r="B236" s="443"/>
      <c r="C236" s="514" t="s">
        <v>286</v>
      </c>
      <c r="D236" s="514" t="s">
        <v>136</v>
      </c>
      <c r="E236" s="515" t="s">
        <v>179</v>
      </c>
      <c r="F236" s="516" t="s">
        <v>180</v>
      </c>
      <c r="G236" s="517" t="s">
        <v>156</v>
      </c>
      <c r="H236" s="518">
        <v>291.57</v>
      </c>
      <c r="I236" s="401"/>
      <c r="J236" s="519">
        <f>ROUND(I236*H236,2)</f>
        <v>0</v>
      </c>
      <c r="K236" s="516" t="s">
        <v>140</v>
      </c>
      <c r="L236" s="443"/>
      <c r="M236" s="520" t="s">
        <v>3</v>
      </c>
      <c r="N236" s="521" t="s">
        <v>42</v>
      </c>
      <c r="O236" s="522">
        <v>6.0000000000000001E-3</v>
      </c>
      <c r="P236" s="522">
        <f>O236*H236</f>
        <v>1.74942</v>
      </c>
      <c r="Q236" s="522">
        <v>0</v>
      </c>
      <c r="R236" s="522">
        <f>Q236*H236</f>
        <v>0</v>
      </c>
      <c r="S236" s="522">
        <v>0</v>
      </c>
      <c r="T236" s="523">
        <f>S236*H236</f>
        <v>0</v>
      </c>
      <c r="U236" s="442"/>
      <c r="V236" s="442"/>
      <c r="W236" s="442"/>
      <c r="X236" s="442"/>
      <c r="Y236" s="442"/>
      <c r="Z236" s="442"/>
      <c r="AA236" s="442"/>
      <c r="AB236" s="442"/>
      <c r="AC236" s="442"/>
      <c r="AD236" s="442"/>
      <c r="AE236" s="442"/>
      <c r="AR236" s="524" t="s">
        <v>141</v>
      </c>
      <c r="AT236" s="524" t="s">
        <v>136</v>
      </c>
      <c r="AU236" s="524" t="s">
        <v>80</v>
      </c>
      <c r="AY236" s="435" t="s">
        <v>134</v>
      </c>
      <c r="BE236" s="525">
        <f>IF(N236="základní",J236,0)</f>
        <v>0</v>
      </c>
      <c r="BF236" s="525">
        <f>IF(N236="snížená",J236,0)</f>
        <v>0</v>
      </c>
      <c r="BG236" s="525">
        <f>IF(N236="zákl. přenesená",J236,0)</f>
        <v>0</v>
      </c>
      <c r="BH236" s="525">
        <f>IF(N236="sníž. přenesená",J236,0)</f>
        <v>0</v>
      </c>
      <c r="BI236" s="525">
        <f>IF(N236="nulová",J236,0)</f>
        <v>0</v>
      </c>
      <c r="BJ236" s="435" t="s">
        <v>20</v>
      </c>
      <c r="BK236" s="525">
        <f>ROUND(I236*H236,2)</f>
        <v>0</v>
      </c>
      <c r="BL236" s="435" t="s">
        <v>141</v>
      </c>
      <c r="BM236" s="524" t="s">
        <v>1062</v>
      </c>
    </row>
    <row r="237" spans="1:65" s="445" customFormat="1" ht="29.25" x14ac:dyDescent="0.2">
      <c r="A237" s="442"/>
      <c r="B237" s="443"/>
      <c r="C237" s="442"/>
      <c r="D237" s="526" t="s">
        <v>143</v>
      </c>
      <c r="E237" s="442"/>
      <c r="F237" s="527" t="s">
        <v>182</v>
      </c>
      <c r="G237" s="442"/>
      <c r="H237" s="442"/>
      <c r="I237" s="429"/>
      <c r="J237" s="442"/>
      <c r="K237" s="442"/>
      <c r="L237" s="443"/>
      <c r="M237" s="528"/>
      <c r="N237" s="529"/>
      <c r="O237" s="530"/>
      <c r="P237" s="530"/>
      <c r="Q237" s="530"/>
      <c r="R237" s="530"/>
      <c r="S237" s="530"/>
      <c r="T237" s="531"/>
      <c r="U237" s="442"/>
      <c r="V237" s="442"/>
      <c r="W237" s="442"/>
      <c r="X237" s="442"/>
      <c r="Y237" s="442"/>
      <c r="Z237" s="442"/>
      <c r="AA237" s="442"/>
      <c r="AB237" s="442"/>
      <c r="AC237" s="442"/>
      <c r="AD237" s="442"/>
      <c r="AE237" s="442"/>
      <c r="AT237" s="435" t="s">
        <v>143</v>
      </c>
      <c r="AU237" s="435" t="s">
        <v>80</v>
      </c>
    </row>
    <row r="238" spans="1:65" s="532" customFormat="1" x14ac:dyDescent="0.2">
      <c r="B238" s="533"/>
      <c r="D238" s="526" t="s">
        <v>145</v>
      </c>
      <c r="E238" s="534" t="s">
        <v>3</v>
      </c>
      <c r="F238" s="535" t="s">
        <v>1063</v>
      </c>
      <c r="H238" s="536">
        <v>291.57</v>
      </c>
      <c r="I238" s="430"/>
      <c r="L238" s="533"/>
      <c r="M238" s="537"/>
      <c r="N238" s="538"/>
      <c r="O238" s="538"/>
      <c r="P238" s="538"/>
      <c r="Q238" s="538"/>
      <c r="R238" s="538"/>
      <c r="S238" s="538"/>
      <c r="T238" s="539"/>
      <c r="AT238" s="534" t="s">
        <v>145</v>
      </c>
      <c r="AU238" s="534" t="s">
        <v>80</v>
      </c>
      <c r="AV238" s="532" t="s">
        <v>80</v>
      </c>
      <c r="AW238" s="532" t="s">
        <v>33</v>
      </c>
      <c r="AX238" s="532" t="s">
        <v>20</v>
      </c>
      <c r="AY238" s="534" t="s">
        <v>134</v>
      </c>
    </row>
    <row r="239" spans="1:65" s="445" customFormat="1" ht="16.5" customHeight="1" x14ac:dyDescent="0.2">
      <c r="A239" s="442"/>
      <c r="B239" s="443"/>
      <c r="C239" s="514" t="s">
        <v>291</v>
      </c>
      <c r="D239" s="514" t="s">
        <v>136</v>
      </c>
      <c r="E239" s="515" t="s">
        <v>185</v>
      </c>
      <c r="F239" s="516" t="s">
        <v>186</v>
      </c>
      <c r="G239" s="517" t="s">
        <v>156</v>
      </c>
      <c r="H239" s="518">
        <v>58.314</v>
      </c>
      <c r="I239" s="401"/>
      <c r="J239" s="519">
        <f>ROUND(I239*H239,2)</f>
        <v>0</v>
      </c>
      <c r="K239" s="516" t="s">
        <v>140</v>
      </c>
      <c r="L239" s="443"/>
      <c r="M239" s="520" t="s">
        <v>3</v>
      </c>
      <c r="N239" s="521" t="s">
        <v>42</v>
      </c>
      <c r="O239" s="522">
        <v>9.6000000000000002E-2</v>
      </c>
      <c r="P239" s="522">
        <f>O239*H239</f>
        <v>5.5981440000000005</v>
      </c>
      <c r="Q239" s="522">
        <v>0</v>
      </c>
      <c r="R239" s="522">
        <f>Q239*H239</f>
        <v>0</v>
      </c>
      <c r="S239" s="522">
        <v>0</v>
      </c>
      <c r="T239" s="523">
        <f>S239*H239</f>
        <v>0</v>
      </c>
      <c r="U239" s="442"/>
      <c r="V239" s="442"/>
      <c r="W239" s="442"/>
      <c r="X239" s="442"/>
      <c r="Y239" s="442"/>
      <c r="Z239" s="442"/>
      <c r="AA239" s="442"/>
      <c r="AB239" s="442"/>
      <c r="AC239" s="442"/>
      <c r="AD239" s="442"/>
      <c r="AE239" s="442"/>
      <c r="AR239" s="524" t="s">
        <v>141</v>
      </c>
      <c r="AT239" s="524" t="s">
        <v>136</v>
      </c>
      <c r="AU239" s="524" t="s">
        <v>80</v>
      </c>
      <c r="AY239" s="435" t="s">
        <v>134</v>
      </c>
      <c r="BE239" s="525">
        <f>IF(N239="základní",J239,0)</f>
        <v>0</v>
      </c>
      <c r="BF239" s="525">
        <f>IF(N239="snížená",J239,0)</f>
        <v>0</v>
      </c>
      <c r="BG239" s="525">
        <f>IF(N239="zákl. přenesená",J239,0)</f>
        <v>0</v>
      </c>
      <c r="BH239" s="525">
        <f>IF(N239="sníž. přenesená",J239,0)</f>
        <v>0</v>
      </c>
      <c r="BI239" s="525">
        <f>IF(N239="nulová",J239,0)</f>
        <v>0</v>
      </c>
      <c r="BJ239" s="435" t="s">
        <v>20</v>
      </c>
      <c r="BK239" s="525">
        <f>ROUND(I239*H239,2)</f>
        <v>0</v>
      </c>
      <c r="BL239" s="435" t="s">
        <v>141</v>
      </c>
      <c r="BM239" s="524" t="s">
        <v>1064</v>
      </c>
    </row>
    <row r="240" spans="1:65" s="445" customFormat="1" ht="19.5" x14ac:dyDescent="0.2">
      <c r="A240" s="442"/>
      <c r="B240" s="443"/>
      <c r="C240" s="442"/>
      <c r="D240" s="526" t="s">
        <v>143</v>
      </c>
      <c r="E240" s="442"/>
      <c r="F240" s="527" t="s">
        <v>188</v>
      </c>
      <c r="G240" s="442"/>
      <c r="H240" s="442"/>
      <c r="I240" s="429"/>
      <c r="J240" s="442"/>
      <c r="K240" s="442"/>
      <c r="L240" s="443"/>
      <c r="M240" s="528"/>
      <c r="N240" s="529"/>
      <c r="O240" s="530"/>
      <c r="P240" s="530"/>
      <c r="Q240" s="530"/>
      <c r="R240" s="530"/>
      <c r="S240" s="530"/>
      <c r="T240" s="531"/>
      <c r="U240" s="442"/>
      <c r="V240" s="442"/>
      <c r="W240" s="442"/>
      <c r="X240" s="442"/>
      <c r="Y240" s="442"/>
      <c r="Z240" s="442"/>
      <c r="AA240" s="442"/>
      <c r="AB240" s="442"/>
      <c r="AC240" s="442"/>
      <c r="AD240" s="442"/>
      <c r="AE240" s="442"/>
      <c r="AT240" s="435" t="s">
        <v>143</v>
      </c>
      <c r="AU240" s="435" t="s">
        <v>80</v>
      </c>
    </row>
    <row r="241" spans="1:65" s="532" customFormat="1" x14ac:dyDescent="0.2">
      <c r="B241" s="533"/>
      <c r="D241" s="526" t="s">
        <v>145</v>
      </c>
      <c r="E241" s="534" t="s">
        <v>3</v>
      </c>
      <c r="F241" s="535" t="s">
        <v>1065</v>
      </c>
      <c r="H241" s="536">
        <v>58.314</v>
      </c>
      <c r="I241" s="430"/>
      <c r="L241" s="533"/>
      <c r="M241" s="537"/>
      <c r="N241" s="538"/>
      <c r="O241" s="538"/>
      <c r="P241" s="538"/>
      <c r="Q241" s="538"/>
      <c r="R241" s="538"/>
      <c r="S241" s="538"/>
      <c r="T241" s="539"/>
      <c r="AT241" s="534" t="s">
        <v>145</v>
      </c>
      <c r="AU241" s="534" t="s">
        <v>80</v>
      </c>
      <c r="AV241" s="532" t="s">
        <v>80</v>
      </c>
      <c r="AW241" s="532" t="s">
        <v>33</v>
      </c>
      <c r="AX241" s="532" t="s">
        <v>20</v>
      </c>
      <c r="AY241" s="534" t="s">
        <v>134</v>
      </c>
    </row>
    <row r="242" spans="1:65" s="445" customFormat="1" ht="16.5" customHeight="1" x14ac:dyDescent="0.2">
      <c r="A242" s="442"/>
      <c r="B242" s="443"/>
      <c r="C242" s="514" t="s">
        <v>299</v>
      </c>
      <c r="D242" s="514" t="s">
        <v>136</v>
      </c>
      <c r="E242" s="515" t="s">
        <v>191</v>
      </c>
      <c r="F242" s="516" t="s">
        <v>192</v>
      </c>
      <c r="G242" s="517" t="s">
        <v>156</v>
      </c>
      <c r="H242" s="518">
        <v>58.314</v>
      </c>
      <c r="I242" s="401"/>
      <c r="J242" s="519">
        <f>ROUND(I242*H242,2)</f>
        <v>0</v>
      </c>
      <c r="K242" s="516" t="s">
        <v>140</v>
      </c>
      <c r="L242" s="443"/>
      <c r="M242" s="520" t="s">
        <v>3</v>
      </c>
      <c r="N242" s="521" t="s">
        <v>42</v>
      </c>
      <c r="O242" s="522">
        <v>8.9999999999999993E-3</v>
      </c>
      <c r="P242" s="522">
        <f>O242*H242</f>
        <v>0.52482600000000001</v>
      </c>
      <c r="Q242" s="522">
        <v>0</v>
      </c>
      <c r="R242" s="522">
        <f>Q242*H242</f>
        <v>0</v>
      </c>
      <c r="S242" s="522">
        <v>0</v>
      </c>
      <c r="T242" s="523">
        <f>S242*H242</f>
        <v>0</v>
      </c>
      <c r="U242" s="442"/>
      <c r="V242" s="442"/>
      <c r="W242" s="442"/>
      <c r="X242" s="442"/>
      <c r="Y242" s="442"/>
      <c r="Z242" s="442"/>
      <c r="AA242" s="442"/>
      <c r="AB242" s="442"/>
      <c r="AC242" s="442"/>
      <c r="AD242" s="442"/>
      <c r="AE242" s="442"/>
      <c r="AR242" s="524" t="s">
        <v>141</v>
      </c>
      <c r="AT242" s="524" t="s">
        <v>136</v>
      </c>
      <c r="AU242" s="524" t="s">
        <v>80</v>
      </c>
      <c r="AY242" s="435" t="s">
        <v>134</v>
      </c>
      <c r="BE242" s="525">
        <f>IF(N242="základní",J242,0)</f>
        <v>0</v>
      </c>
      <c r="BF242" s="525">
        <f>IF(N242="snížená",J242,0)</f>
        <v>0</v>
      </c>
      <c r="BG242" s="525">
        <f>IF(N242="zákl. přenesená",J242,0)</f>
        <v>0</v>
      </c>
      <c r="BH242" s="525">
        <f>IF(N242="sníž. přenesená",J242,0)</f>
        <v>0</v>
      </c>
      <c r="BI242" s="525">
        <f>IF(N242="nulová",J242,0)</f>
        <v>0</v>
      </c>
      <c r="BJ242" s="435" t="s">
        <v>20</v>
      </c>
      <c r="BK242" s="525">
        <f>ROUND(I242*H242,2)</f>
        <v>0</v>
      </c>
      <c r="BL242" s="435" t="s">
        <v>141</v>
      </c>
      <c r="BM242" s="524" t="s">
        <v>1066</v>
      </c>
    </row>
    <row r="243" spans="1:65" s="445" customFormat="1" x14ac:dyDescent="0.2">
      <c r="A243" s="442"/>
      <c r="B243" s="443"/>
      <c r="C243" s="442"/>
      <c r="D243" s="526" t="s">
        <v>143</v>
      </c>
      <c r="E243" s="442"/>
      <c r="F243" s="527" t="s">
        <v>194</v>
      </c>
      <c r="G243" s="442"/>
      <c r="H243" s="442"/>
      <c r="I243" s="429"/>
      <c r="J243" s="442"/>
      <c r="K243" s="442"/>
      <c r="L243" s="443"/>
      <c r="M243" s="528"/>
      <c r="N243" s="529"/>
      <c r="O243" s="530"/>
      <c r="P243" s="530"/>
      <c r="Q243" s="530"/>
      <c r="R243" s="530"/>
      <c r="S243" s="530"/>
      <c r="T243" s="531"/>
      <c r="U243" s="442"/>
      <c r="V243" s="442"/>
      <c r="W243" s="442"/>
      <c r="X243" s="442"/>
      <c r="Y243" s="442"/>
      <c r="Z243" s="442"/>
      <c r="AA243" s="442"/>
      <c r="AB243" s="442"/>
      <c r="AC243" s="442"/>
      <c r="AD243" s="442"/>
      <c r="AE243" s="442"/>
      <c r="AT243" s="435" t="s">
        <v>143</v>
      </c>
      <c r="AU243" s="435" t="s">
        <v>80</v>
      </c>
    </row>
    <row r="244" spans="1:65" s="532" customFormat="1" x14ac:dyDescent="0.2">
      <c r="B244" s="533"/>
      <c r="D244" s="526" t="s">
        <v>145</v>
      </c>
      <c r="E244" s="534" t="s">
        <v>3</v>
      </c>
      <c r="F244" s="535" t="s">
        <v>1067</v>
      </c>
      <c r="H244" s="536">
        <v>58.314</v>
      </c>
      <c r="I244" s="430"/>
      <c r="L244" s="533"/>
      <c r="M244" s="537"/>
      <c r="N244" s="538"/>
      <c r="O244" s="538"/>
      <c r="P244" s="538"/>
      <c r="Q244" s="538"/>
      <c r="R244" s="538"/>
      <c r="S244" s="538"/>
      <c r="T244" s="539"/>
      <c r="AT244" s="534" t="s">
        <v>145</v>
      </c>
      <c r="AU244" s="534" t="s">
        <v>80</v>
      </c>
      <c r="AV244" s="532" t="s">
        <v>80</v>
      </c>
      <c r="AW244" s="532" t="s">
        <v>33</v>
      </c>
      <c r="AX244" s="532" t="s">
        <v>20</v>
      </c>
      <c r="AY244" s="534" t="s">
        <v>134</v>
      </c>
    </row>
    <row r="245" spans="1:65" s="445" customFormat="1" ht="16.5" customHeight="1" x14ac:dyDescent="0.2">
      <c r="A245" s="442"/>
      <c r="B245" s="443"/>
      <c r="C245" s="514" t="s">
        <v>307</v>
      </c>
      <c r="D245" s="514" t="s">
        <v>136</v>
      </c>
      <c r="E245" s="515" t="s">
        <v>197</v>
      </c>
      <c r="F245" s="516" t="s">
        <v>198</v>
      </c>
      <c r="G245" s="517" t="s">
        <v>199</v>
      </c>
      <c r="H245" s="518">
        <v>116.628</v>
      </c>
      <c r="I245" s="401"/>
      <c r="J245" s="519">
        <f>ROUND(I245*H245,2)</f>
        <v>0</v>
      </c>
      <c r="K245" s="516" t="s">
        <v>140</v>
      </c>
      <c r="L245" s="443"/>
      <c r="M245" s="520" t="s">
        <v>3</v>
      </c>
      <c r="N245" s="521" t="s">
        <v>42</v>
      </c>
      <c r="O245" s="522">
        <v>0</v>
      </c>
      <c r="P245" s="522">
        <f>O245*H245</f>
        <v>0</v>
      </c>
      <c r="Q245" s="522">
        <v>0</v>
      </c>
      <c r="R245" s="522">
        <f>Q245*H245</f>
        <v>0</v>
      </c>
      <c r="S245" s="522">
        <v>0</v>
      </c>
      <c r="T245" s="523">
        <f>S245*H245</f>
        <v>0</v>
      </c>
      <c r="U245" s="442"/>
      <c r="V245" s="442"/>
      <c r="W245" s="442"/>
      <c r="X245" s="442"/>
      <c r="Y245" s="442"/>
      <c r="Z245" s="442"/>
      <c r="AA245" s="442"/>
      <c r="AB245" s="442"/>
      <c r="AC245" s="442"/>
      <c r="AD245" s="442"/>
      <c r="AE245" s="442"/>
      <c r="AR245" s="524" t="s">
        <v>141</v>
      </c>
      <c r="AT245" s="524" t="s">
        <v>136</v>
      </c>
      <c r="AU245" s="524" t="s">
        <v>80</v>
      </c>
      <c r="AY245" s="435" t="s">
        <v>134</v>
      </c>
      <c r="BE245" s="525">
        <f>IF(N245="základní",J245,0)</f>
        <v>0</v>
      </c>
      <c r="BF245" s="525">
        <f>IF(N245="snížená",J245,0)</f>
        <v>0</v>
      </c>
      <c r="BG245" s="525">
        <f>IF(N245="zákl. přenesená",J245,0)</f>
        <v>0</v>
      </c>
      <c r="BH245" s="525">
        <f>IF(N245="sníž. přenesená",J245,0)</f>
        <v>0</v>
      </c>
      <c r="BI245" s="525">
        <f>IF(N245="nulová",J245,0)</f>
        <v>0</v>
      </c>
      <c r="BJ245" s="435" t="s">
        <v>20</v>
      </c>
      <c r="BK245" s="525">
        <f>ROUND(I245*H245,2)</f>
        <v>0</v>
      </c>
      <c r="BL245" s="435" t="s">
        <v>141</v>
      </c>
      <c r="BM245" s="524" t="s">
        <v>1068</v>
      </c>
    </row>
    <row r="246" spans="1:65" s="445" customFormat="1" ht="19.5" x14ac:dyDescent="0.2">
      <c r="A246" s="442"/>
      <c r="B246" s="443"/>
      <c r="C246" s="442"/>
      <c r="D246" s="526" t="s">
        <v>143</v>
      </c>
      <c r="E246" s="442"/>
      <c r="F246" s="527" t="s">
        <v>201</v>
      </c>
      <c r="G246" s="442"/>
      <c r="H246" s="442"/>
      <c r="I246" s="429"/>
      <c r="J246" s="442"/>
      <c r="K246" s="442"/>
      <c r="L246" s="443"/>
      <c r="M246" s="528"/>
      <c r="N246" s="529"/>
      <c r="O246" s="530"/>
      <c r="P246" s="530"/>
      <c r="Q246" s="530"/>
      <c r="R246" s="530"/>
      <c r="S246" s="530"/>
      <c r="T246" s="531"/>
      <c r="U246" s="442"/>
      <c r="V246" s="442"/>
      <c r="W246" s="442"/>
      <c r="X246" s="442"/>
      <c r="Y246" s="442"/>
      <c r="Z246" s="442"/>
      <c r="AA246" s="442"/>
      <c r="AB246" s="442"/>
      <c r="AC246" s="442"/>
      <c r="AD246" s="442"/>
      <c r="AE246" s="442"/>
      <c r="AT246" s="435" t="s">
        <v>143</v>
      </c>
      <c r="AU246" s="435" t="s">
        <v>80</v>
      </c>
    </row>
    <row r="247" spans="1:65" s="532" customFormat="1" x14ac:dyDescent="0.2">
      <c r="B247" s="533"/>
      <c r="D247" s="526" t="s">
        <v>145</v>
      </c>
      <c r="E247" s="534" t="s">
        <v>3</v>
      </c>
      <c r="F247" s="535" t="s">
        <v>1069</v>
      </c>
      <c r="H247" s="536">
        <v>116.628</v>
      </c>
      <c r="I247" s="430"/>
      <c r="L247" s="533"/>
      <c r="M247" s="537"/>
      <c r="N247" s="538"/>
      <c r="O247" s="538"/>
      <c r="P247" s="538"/>
      <c r="Q247" s="538"/>
      <c r="R247" s="538"/>
      <c r="S247" s="538"/>
      <c r="T247" s="539"/>
      <c r="AT247" s="534" t="s">
        <v>145</v>
      </c>
      <c r="AU247" s="534" t="s">
        <v>80</v>
      </c>
      <c r="AV247" s="532" t="s">
        <v>80</v>
      </c>
      <c r="AW247" s="532" t="s">
        <v>33</v>
      </c>
      <c r="AX247" s="532" t="s">
        <v>20</v>
      </c>
      <c r="AY247" s="534" t="s">
        <v>134</v>
      </c>
    </row>
    <row r="248" spans="1:65" s="501" customFormat="1" ht="22.9" customHeight="1" x14ac:dyDescent="0.2">
      <c r="B248" s="502"/>
      <c r="D248" s="503" t="s">
        <v>70</v>
      </c>
      <c r="E248" s="512" t="s">
        <v>153</v>
      </c>
      <c r="F248" s="512" t="s">
        <v>1070</v>
      </c>
      <c r="I248" s="434"/>
      <c r="J248" s="513">
        <f>BK248</f>
        <v>0</v>
      </c>
      <c r="L248" s="502"/>
      <c r="M248" s="506"/>
      <c r="N248" s="507"/>
      <c r="O248" s="507"/>
      <c r="P248" s="508">
        <f>SUM(P249:P278)</f>
        <v>5.9649029999999996</v>
      </c>
      <c r="Q248" s="507"/>
      <c r="R248" s="508">
        <f>SUM(R249:R278)</f>
        <v>3.1527474600000001</v>
      </c>
      <c r="S248" s="507"/>
      <c r="T248" s="509">
        <f>SUM(T249:T278)</f>
        <v>0</v>
      </c>
      <c r="AR248" s="503" t="s">
        <v>20</v>
      </c>
      <c r="AT248" s="510" t="s">
        <v>70</v>
      </c>
      <c r="AU248" s="510" t="s">
        <v>20</v>
      </c>
      <c r="AY248" s="503" t="s">
        <v>134</v>
      </c>
      <c r="BK248" s="511">
        <f>SUM(BK249:BK278)</f>
        <v>0</v>
      </c>
    </row>
    <row r="249" spans="1:65" s="445" customFormat="1" ht="16.5" customHeight="1" x14ac:dyDescent="0.2">
      <c r="A249" s="442"/>
      <c r="B249" s="443"/>
      <c r="C249" s="514" t="s">
        <v>312</v>
      </c>
      <c r="D249" s="514" t="s">
        <v>136</v>
      </c>
      <c r="E249" s="515" t="s">
        <v>1071</v>
      </c>
      <c r="F249" s="516" t="s">
        <v>1072</v>
      </c>
      <c r="G249" s="517" t="s">
        <v>156</v>
      </c>
      <c r="H249" s="518">
        <v>0.7</v>
      </c>
      <c r="I249" s="401"/>
      <c r="J249" s="519">
        <f>ROUND(I249*H249,2)</f>
        <v>0</v>
      </c>
      <c r="K249" s="516" t="s">
        <v>140</v>
      </c>
      <c r="L249" s="443"/>
      <c r="M249" s="520" t="s">
        <v>3</v>
      </c>
      <c r="N249" s="521" t="s">
        <v>42</v>
      </c>
      <c r="O249" s="522">
        <v>1.3029999999999999</v>
      </c>
      <c r="P249" s="522">
        <f>O249*H249</f>
        <v>0.91209999999999991</v>
      </c>
      <c r="Q249" s="522">
        <v>1.7034</v>
      </c>
      <c r="R249" s="522">
        <f>Q249*H249</f>
        <v>1.19238</v>
      </c>
      <c r="S249" s="522">
        <v>0</v>
      </c>
      <c r="T249" s="523">
        <f>S249*H249</f>
        <v>0</v>
      </c>
      <c r="U249" s="442"/>
      <c r="V249" s="442"/>
      <c r="W249" s="442"/>
      <c r="X249" s="442"/>
      <c r="Y249" s="442"/>
      <c r="Z249" s="442"/>
      <c r="AA249" s="442"/>
      <c r="AB249" s="442"/>
      <c r="AC249" s="442"/>
      <c r="AD249" s="442"/>
      <c r="AE249" s="442"/>
      <c r="AR249" s="524" t="s">
        <v>141</v>
      </c>
      <c r="AT249" s="524" t="s">
        <v>136</v>
      </c>
      <c r="AU249" s="524" t="s">
        <v>80</v>
      </c>
      <c r="AY249" s="435" t="s">
        <v>134</v>
      </c>
      <c r="BE249" s="525">
        <f>IF(N249="základní",J249,0)</f>
        <v>0</v>
      </c>
      <c r="BF249" s="525">
        <f>IF(N249="snížená",J249,0)</f>
        <v>0</v>
      </c>
      <c r="BG249" s="525">
        <f>IF(N249="zákl. přenesená",J249,0)</f>
        <v>0</v>
      </c>
      <c r="BH249" s="525">
        <f>IF(N249="sníž. přenesená",J249,0)</f>
        <v>0</v>
      </c>
      <c r="BI249" s="525">
        <f>IF(N249="nulová",J249,0)</f>
        <v>0</v>
      </c>
      <c r="BJ249" s="435" t="s">
        <v>20</v>
      </c>
      <c r="BK249" s="525">
        <f>ROUND(I249*H249,2)</f>
        <v>0</v>
      </c>
      <c r="BL249" s="435" t="s">
        <v>141</v>
      </c>
      <c r="BM249" s="524" t="s">
        <v>1073</v>
      </c>
    </row>
    <row r="250" spans="1:65" s="445" customFormat="1" x14ac:dyDescent="0.2">
      <c r="A250" s="442"/>
      <c r="B250" s="443"/>
      <c r="C250" s="442"/>
      <c r="D250" s="526" t="s">
        <v>143</v>
      </c>
      <c r="E250" s="442"/>
      <c r="F250" s="527" t="s">
        <v>1074</v>
      </c>
      <c r="G250" s="442"/>
      <c r="H250" s="442"/>
      <c r="I250" s="429"/>
      <c r="J250" s="442"/>
      <c r="K250" s="442"/>
      <c r="L250" s="443"/>
      <c r="M250" s="528"/>
      <c r="N250" s="529"/>
      <c r="O250" s="530"/>
      <c r="P250" s="530"/>
      <c r="Q250" s="530"/>
      <c r="R250" s="530"/>
      <c r="S250" s="530"/>
      <c r="T250" s="531"/>
      <c r="U250" s="442"/>
      <c r="V250" s="442"/>
      <c r="W250" s="442"/>
      <c r="X250" s="442"/>
      <c r="Y250" s="442"/>
      <c r="Z250" s="442"/>
      <c r="AA250" s="442"/>
      <c r="AB250" s="442"/>
      <c r="AC250" s="442"/>
      <c r="AD250" s="442"/>
      <c r="AE250" s="442"/>
      <c r="AT250" s="435" t="s">
        <v>143</v>
      </c>
      <c r="AU250" s="435" t="s">
        <v>80</v>
      </c>
    </row>
    <row r="251" spans="1:65" s="540" customFormat="1" x14ac:dyDescent="0.2">
      <c r="B251" s="541"/>
      <c r="D251" s="526" t="s">
        <v>145</v>
      </c>
      <c r="E251" s="542" t="s">
        <v>3</v>
      </c>
      <c r="F251" s="543" t="s">
        <v>1075</v>
      </c>
      <c r="H251" s="542" t="s">
        <v>3</v>
      </c>
      <c r="I251" s="431"/>
      <c r="L251" s="541"/>
      <c r="M251" s="544"/>
      <c r="N251" s="545"/>
      <c r="O251" s="545"/>
      <c r="P251" s="545"/>
      <c r="Q251" s="545"/>
      <c r="R251" s="545"/>
      <c r="S251" s="545"/>
      <c r="T251" s="546"/>
      <c r="AT251" s="542" t="s">
        <v>145</v>
      </c>
      <c r="AU251" s="542" t="s">
        <v>80</v>
      </c>
      <c r="AV251" s="540" t="s">
        <v>20</v>
      </c>
      <c r="AW251" s="540" t="s">
        <v>33</v>
      </c>
      <c r="AX251" s="540" t="s">
        <v>71</v>
      </c>
      <c r="AY251" s="542" t="s">
        <v>134</v>
      </c>
    </row>
    <row r="252" spans="1:65" s="532" customFormat="1" x14ac:dyDescent="0.2">
      <c r="B252" s="533"/>
      <c r="D252" s="526" t="s">
        <v>145</v>
      </c>
      <c r="E252" s="534" t="s">
        <v>3</v>
      </c>
      <c r="F252" s="535" t="s">
        <v>1076</v>
      </c>
      <c r="H252" s="536">
        <v>0.7</v>
      </c>
      <c r="I252" s="430"/>
      <c r="L252" s="533"/>
      <c r="M252" s="537"/>
      <c r="N252" s="538"/>
      <c r="O252" s="538"/>
      <c r="P252" s="538"/>
      <c r="Q252" s="538"/>
      <c r="R252" s="538"/>
      <c r="S252" s="538"/>
      <c r="T252" s="539"/>
      <c r="AT252" s="534" t="s">
        <v>145</v>
      </c>
      <c r="AU252" s="534" t="s">
        <v>80</v>
      </c>
      <c r="AV252" s="532" t="s">
        <v>80</v>
      </c>
      <c r="AW252" s="532" t="s">
        <v>33</v>
      </c>
      <c r="AX252" s="532" t="s">
        <v>20</v>
      </c>
      <c r="AY252" s="534" t="s">
        <v>134</v>
      </c>
    </row>
    <row r="253" spans="1:65" s="445" customFormat="1" ht="21.75" customHeight="1" x14ac:dyDescent="0.2">
      <c r="A253" s="442"/>
      <c r="B253" s="443"/>
      <c r="C253" s="514" t="s">
        <v>317</v>
      </c>
      <c r="D253" s="514" t="s">
        <v>136</v>
      </c>
      <c r="E253" s="515" t="s">
        <v>1077</v>
      </c>
      <c r="F253" s="516" t="s">
        <v>1078</v>
      </c>
      <c r="G253" s="517" t="s">
        <v>219</v>
      </c>
      <c r="H253" s="518">
        <v>4.2</v>
      </c>
      <c r="I253" s="401"/>
      <c r="J253" s="519">
        <f>ROUND(I253*H253,2)</f>
        <v>0</v>
      </c>
      <c r="K253" s="516" t="s">
        <v>140</v>
      </c>
      <c r="L253" s="443"/>
      <c r="M253" s="520" t="s">
        <v>3</v>
      </c>
      <c r="N253" s="521" t="s">
        <v>42</v>
      </c>
      <c r="O253" s="522">
        <v>0.76200000000000001</v>
      </c>
      <c r="P253" s="522">
        <f>O253*H253</f>
        <v>3.2004000000000001</v>
      </c>
      <c r="Q253" s="522">
        <v>0.42831999999999998</v>
      </c>
      <c r="R253" s="522">
        <f>Q253*H253</f>
        <v>1.7989439999999999</v>
      </c>
      <c r="S253" s="522">
        <v>0</v>
      </c>
      <c r="T253" s="523">
        <f>S253*H253</f>
        <v>0</v>
      </c>
      <c r="U253" s="442"/>
      <c r="V253" s="442"/>
      <c r="W253" s="442"/>
      <c r="X253" s="442"/>
      <c r="Y253" s="442"/>
      <c r="Z253" s="442"/>
      <c r="AA253" s="442"/>
      <c r="AB253" s="442"/>
      <c r="AC253" s="442"/>
      <c r="AD253" s="442"/>
      <c r="AE253" s="442"/>
      <c r="AR253" s="524" t="s">
        <v>141</v>
      </c>
      <c r="AT253" s="524" t="s">
        <v>136</v>
      </c>
      <c r="AU253" s="524" t="s">
        <v>80</v>
      </c>
      <c r="AY253" s="435" t="s">
        <v>134</v>
      </c>
      <c r="BE253" s="525">
        <f>IF(N253="základní",J253,0)</f>
        <v>0</v>
      </c>
      <c r="BF253" s="525">
        <f>IF(N253="snížená",J253,0)</f>
        <v>0</v>
      </c>
      <c r="BG253" s="525">
        <f>IF(N253="zákl. přenesená",J253,0)</f>
        <v>0</v>
      </c>
      <c r="BH253" s="525">
        <f>IF(N253="sníž. přenesená",J253,0)</f>
        <v>0</v>
      </c>
      <c r="BI253" s="525">
        <f>IF(N253="nulová",J253,0)</f>
        <v>0</v>
      </c>
      <c r="BJ253" s="435" t="s">
        <v>20</v>
      </c>
      <c r="BK253" s="525">
        <f>ROUND(I253*H253,2)</f>
        <v>0</v>
      </c>
      <c r="BL253" s="435" t="s">
        <v>141</v>
      </c>
      <c r="BM253" s="524" t="s">
        <v>1079</v>
      </c>
    </row>
    <row r="254" spans="1:65" s="445" customFormat="1" x14ac:dyDescent="0.2">
      <c r="A254" s="442"/>
      <c r="B254" s="443"/>
      <c r="C254" s="442"/>
      <c r="D254" s="526" t="s">
        <v>143</v>
      </c>
      <c r="E254" s="442"/>
      <c r="F254" s="527" t="s">
        <v>1080</v>
      </c>
      <c r="G254" s="442"/>
      <c r="H254" s="442"/>
      <c r="I254" s="429"/>
      <c r="J254" s="442"/>
      <c r="K254" s="442"/>
      <c r="L254" s="443"/>
      <c r="M254" s="528"/>
      <c r="N254" s="529"/>
      <c r="O254" s="530"/>
      <c r="P254" s="530"/>
      <c r="Q254" s="530"/>
      <c r="R254" s="530"/>
      <c r="S254" s="530"/>
      <c r="T254" s="531"/>
      <c r="U254" s="442"/>
      <c r="V254" s="442"/>
      <c r="W254" s="442"/>
      <c r="X254" s="442"/>
      <c r="Y254" s="442"/>
      <c r="Z254" s="442"/>
      <c r="AA254" s="442"/>
      <c r="AB254" s="442"/>
      <c r="AC254" s="442"/>
      <c r="AD254" s="442"/>
      <c r="AE254" s="442"/>
      <c r="AT254" s="435" t="s">
        <v>143</v>
      </c>
      <c r="AU254" s="435" t="s">
        <v>80</v>
      </c>
    </row>
    <row r="255" spans="1:65" s="540" customFormat="1" x14ac:dyDescent="0.2">
      <c r="B255" s="541"/>
      <c r="D255" s="526" t="s">
        <v>145</v>
      </c>
      <c r="E255" s="542" t="s">
        <v>3</v>
      </c>
      <c r="F255" s="543" t="s">
        <v>1075</v>
      </c>
      <c r="H255" s="542" t="s">
        <v>3</v>
      </c>
      <c r="I255" s="431"/>
      <c r="L255" s="541"/>
      <c r="M255" s="544"/>
      <c r="N255" s="545"/>
      <c r="O255" s="545"/>
      <c r="P255" s="545"/>
      <c r="Q255" s="545"/>
      <c r="R255" s="545"/>
      <c r="S255" s="545"/>
      <c r="T255" s="546"/>
      <c r="AT255" s="542" t="s">
        <v>145</v>
      </c>
      <c r="AU255" s="542" t="s">
        <v>80</v>
      </c>
      <c r="AV255" s="540" t="s">
        <v>20</v>
      </c>
      <c r="AW255" s="540" t="s">
        <v>33</v>
      </c>
      <c r="AX255" s="540" t="s">
        <v>71</v>
      </c>
      <c r="AY255" s="542" t="s">
        <v>134</v>
      </c>
    </row>
    <row r="256" spans="1:65" s="532" customFormat="1" x14ac:dyDescent="0.2">
      <c r="B256" s="533"/>
      <c r="D256" s="526" t="s">
        <v>145</v>
      </c>
      <c r="E256" s="534" t="s">
        <v>3</v>
      </c>
      <c r="F256" s="535" t="s">
        <v>1081</v>
      </c>
      <c r="H256" s="536">
        <v>4.2</v>
      </c>
      <c r="I256" s="430"/>
      <c r="L256" s="533"/>
      <c r="M256" s="537"/>
      <c r="N256" s="538"/>
      <c r="O256" s="538"/>
      <c r="P256" s="538"/>
      <c r="Q256" s="538"/>
      <c r="R256" s="538"/>
      <c r="S256" s="538"/>
      <c r="T256" s="539"/>
      <c r="AT256" s="534" t="s">
        <v>145</v>
      </c>
      <c r="AU256" s="534" t="s">
        <v>80</v>
      </c>
      <c r="AV256" s="532" t="s">
        <v>80</v>
      </c>
      <c r="AW256" s="532" t="s">
        <v>33</v>
      </c>
      <c r="AX256" s="532" t="s">
        <v>20</v>
      </c>
      <c r="AY256" s="534" t="s">
        <v>134</v>
      </c>
    </row>
    <row r="257" spans="1:65" s="445" customFormat="1" ht="16.5" customHeight="1" x14ac:dyDescent="0.2">
      <c r="A257" s="442"/>
      <c r="B257" s="443"/>
      <c r="C257" s="514" t="s">
        <v>322</v>
      </c>
      <c r="D257" s="514" t="s">
        <v>136</v>
      </c>
      <c r="E257" s="515" t="s">
        <v>1082</v>
      </c>
      <c r="F257" s="516" t="s">
        <v>1083</v>
      </c>
      <c r="G257" s="517" t="s">
        <v>199</v>
      </c>
      <c r="H257" s="518">
        <v>5.8999999999999997E-2</v>
      </c>
      <c r="I257" s="401"/>
      <c r="J257" s="519">
        <f>ROUND(I257*H257,2)</f>
        <v>0</v>
      </c>
      <c r="K257" s="516" t="s">
        <v>140</v>
      </c>
      <c r="L257" s="443"/>
      <c r="M257" s="520" t="s">
        <v>3</v>
      </c>
      <c r="N257" s="521" t="s">
        <v>42</v>
      </c>
      <c r="O257" s="522">
        <v>26.431000000000001</v>
      </c>
      <c r="P257" s="522">
        <f>O257*H257</f>
        <v>1.559429</v>
      </c>
      <c r="Q257" s="522">
        <v>1.04922</v>
      </c>
      <c r="R257" s="522">
        <f>Q257*H257</f>
        <v>6.1903979999999997E-2</v>
      </c>
      <c r="S257" s="522">
        <v>0</v>
      </c>
      <c r="T257" s="523">
        <f>S257*H257</f>
        <v>0</v>
      </c>
      <c r="U257" s="442"/>
      <c r="V257" s="442"/>
      <c r="W257" s="442"/>
      <c r="X257" s="442"/>
      <c r="Y257" s="442"/>
      <c r="Z257" s="442"/>
      <c r="AA257" s="442"/>
      <c r="AB257" s="442"/>
      <c r="AC257" s="442"/>
      <c r="AD257" s="442"/>
      <c r="AE257" s="442"/>
      <c r="AR257" s="524" t="s">
        <v>141</v>
      </c>
      <c r="AT257" s="524" t="s">
        <v>136</v>
      </c>
      <c r="AU257" s="524" t="s">
        <v>80</v>
      </c>
      <c r="AY257" s="435" t="s">
        <v>134</v>
      </c>
      <c r="BE257" s="525">
        <f>IF(N257="základní",J257,0)</f>
        <v>0</v>
      </c>
      <c r="BF257" s="525">
        <f>IF(N257="snížená",J257,0)</f>
        <v>0</v>
      </c>
      <c r="BG257" s="525">
        <f>IF(N257="zákl. přenesená",J257,0)</f>
        <v>0</v>
      </c>
      <c r="BH257" s="525">
        <f>IF(N257="sníž. přenesená",J257,0)</f>
        <v>0</v>
      </c>
      <c r="BI257" s="525">
        <f>IF(N257="nulová",J257,0)</f>
        <v>0</v>
      </c>
      <c r="BJ257" s="435" t="s">
        <v>20</v>
      </c>
      <c r="BK257" s="525">
        <f>ROUND(I257*H257,2)</f>
        <v>0</v>
      </c>
      <c r="BL257" s="435" t="s">
        <v>141</v>
      </c>
      <c r="BM257" s="524" t="s">
        <v>1084</v>
      </c>
    </row>
    <row r="258" spans="1:65" s="445" customFormat="1" ht="19.5" x14ac:dyDescent="0.2">
      <c r="A258" s="442"/>
      <c r="B258" s="443"/>
      <c r="C258" s="442"/>
      <c r="D258" s="526" t="s">
        <v>143</v>
      </c>
      <c r="E258" s="442"/>
      <c r="F258" s="527" t="s">
        <v>1085</v>
      </c>
      <c r="G258" s="442"/>
      <c r="H258" s="442"/>
      <c r="I258" s="429"/>
      <c r="J258" s="442"/>
      <c r="K258" s="442"/>
      <c r="L258" s="443"/>
      <c r="M258" s="528"/>
      <c r="N258" s="529"/>
      <c r="O258" s="530"/>
      <c r="P258" s="530"/>
      <c r="Q258" s="530"/>
      <c r="R258" s="530"/>
      <c r="S258" s="530"/>
      <c r="T258" s="531"/>
      <c r="U258" s="442"/>
      <c r="V258" s="442"/>
      <c r="W258" s="442"/>
      <c r="X258" s="442"/>
      <c r="Y258" s="442"/>
      <c r="Z258" s="442"/>
      <c r="AA258" s="442"/>
      <c r="AB258" s="442"/>
      <c r="AC258" s="442"/>
      <c r="AD258" s="442"/>
      <c r="AE258" s="442"/>
      <c r="AT258" s="435" t="s">
        <v>143</v>
      </c>
      <c r="AU258" s="435" t="s">
        <v>80</v>
      </c>
    </row>
    <row r="259" spans="1:65" s="532" customFormat="1" x14ac:dyDescent="0.2">
      <c r="B259" s="533"/>
      <c r="D259" s="526" t="s">
        <v>145</v>
      </c>
      <c r="E259" s="534" t="s">
        <v>3</v>
      </c>
      <c r="F259" s="535" t="s">
        <v>1086</v>
      </c>
      <c r="H259" s="536">
        <v>5.8999999999999997E-2</v>
      </c>
      <c r="I259" s="430"/>
      <c r="L259" s="533"/>
      <c r="M259" s="537"/>
      <c r="N259" s="538"/>
      <c r="O259" s="538"/>
      <c r="P259" s="538"/>
      <c r="Q259" s="538"/>
      <c r="R259" s="538"/>
      <c r="S259" s="538"/>
      <c r="T259" s="539"/>
      <c r="AT259" s="534" t="s">
        <v>145</v>
      </c>
      <c r="AU259" s="534" t="s">
        <v>80</v>
      </c>
      <c r="AV259" s="532" t="s">
        <v>80</v>
      </c>
      <c r="AW259" s="532" t="s">
        <v>33</v>
      </c>
      <c r="AX259" s="532" t="s">
        <v>20</v>
      </c>
      <c r="AY259" s="534" t="s">
        <v>134</v>
      </c>
    </row>
    <row r="260" spans="1:65" s="445" customFormat="1" ht="16.5" customHeight="1" x14ac:dyDescent="0.2">
      <c r="A260" s="442"/>
      <c r="B260" s="443"/>
      <c r="C260" s="514" t="s">
        <v>330</v>
      </c>
      <c r="D260" s="514" t="s">
        <v>136</v>
      </c>
      <c r="E260" s="515" t="s">
        <v>1087</v>
      </c>
      <c r="F260" s="516" t="s">
        <v>1088</v>
      </c>
      <c r="G260" s="517" t="s">
        <v>458</v>
      </c>
      <c r="H260" s="518">
        <v>1</v>
      </c>
      <c r="I260" s="401"/>
      <c r="J260" s="519">
        <f>ROUND(I260*H260,2)</f>
        <v>0</v>
      </c>
      <c r="K260" s="516" t="s">
        <v>140</v>
      </c>
      <c r="L260" s="443"/>
      <c r="M260" s="520" t="s">
        <v>3</v>
      </c>
      <c r="N260" s="521" t="s">
        <v>42</v>
      </c>
      <c r="O260" s="522">
        <v>0.24199999999999999</v>
      </c>
      <c r="P260" s="522">
        <f>O260*H260</f>
        <v>0.24199999999999999</v>
      </c>
      <c r="Q260" s="522">
        <v>6.8799999999999998E-3</v>
      </c>
      <c r="R260" s="522">
        <f>Q260*H260</f>
        <v>6.8799999999999998E-3</v>
      </c>
      <c r="S260" s="522">
        <v>0</v>
      </c>
      <c r="T260" s="523">
        <f>S260*H260</f>
        <v>0</v>
      </c>
      <c r="U260" s="442"/>
      <c r="V260" s="442"/>
      <c r="W260" s="442"/>
      <c r="X260" s="442"/>
      <c r="Y260" s="442"/>
      <c r="Z260" s="442"/>
      <c r="AA260" s="442"/>
      <c r="AB260" s="442"/>
      <c r="AC260" s="442"/>
      <c r="AD260" s="442"/>
      <c r="AE260" s="442"/>
      <c r="AR260" s="524" t="s">
        <v>141</v>
      </c>
      <c r="AT260" s="524" t="s">
        <v>136</v>
      </c>
      <c r="AU260" s="524" t="s">
        <v>80</v>
      </c>
      <c r="AY260" s="435" t="s">
        <v>134</v>
      </c>
      <c r="BE260" s="525">
        <f>IF(N260="základní",J260,0)</f>
        <v>0</v>
      </c>
      <c r="BF260" s="525">
        <f>IF(N260="snížená",J260,0)</f>
        <v>0</v>
      </c>
      <c r="BG260" s="525">
        <f>IF(N260="zákl. přenesená",J260,0)</f>
        <v>0</v>
      </c>
      <c r="BH260" s="525">
        <f>IF(N260="sníž. přenesená",J260,0)</f>
        <v>0</v>
      </c>
      <c r="BI260" s="525">
        <f>IF(N260="nulová",J260,0)</f>
        <v>0</v>
      </c>
      <c r="BJ260" s="435" t="s">
        <v>20</v>
      </c>
      <c r="BK260" s="525">
        <f>ROUND(I260*H260,2)</f>
        <v>0</v>
      </c>
      <c r="BL260" s="435" t="s">
        <v>141</v>
      </c>
      <c r="BM260" s="524" t="s">
        <v>1089</v>
      </c>
    </row>
    <row r="261" spans="1:65" s="445" customFormat="1" x14ac:dyDescent="0.2">
      <c r="A261" s="442"/>
      <c r="B261" s="443"/>
      <c r="C261" s="442"/>
      <c r="D261" s="526" t="s">
        <v>143</v>
      </c>
      <c r="E261" s="442"/>
      <c r="F261" s="527" t="s">
        <v>1088</v>
      </c>
      <c r="G261" s="442"/>
      <c r="H261" s="442"/>
      <c r="I261" s="429"/>
      <c r="J261" s="442"/>
      <c r="K261" s="442"/>
      <c r="L261" s="443"/>
      <c r="M261" s="528"/>
      <c r="N261" s="529"/>
      <c r="O261" s="530"/>
      <c r="P261" s="530"/>
      <c r="Q261" s="530"/>
      <c r="R261" s="530"/>
      <c r="S261" s="530"/>
      <c r="T261" s="531"/>
      <c r="U261" s="442"/>
      <c r="V261" s="442"/>
      <c r="W261" s="442"/>
      <c r="X261" s="442"/>
      <c r="Y261" s="442"/>
      <c r="Z261" s="442"/>
      <c r="AA261" s="442"/>
      <c r="AB261" s="442"/>
      <c r="AC261" s="442"/>
      <c r="AD261" s="442"/>
      <c r="AE261" s="442"/>
      <c r="AT261" s="435" t="s">
        <v>143</v>
      </c>
      <c r="AU261" s="435" t="s">
        <v>80</v>
      </c>
    </row>
    <row r="262" spans="1:65" s="540" customFormat="1" x14ac:dyDescent="0.2">
      <c r="B262" s="541"/>
      <c r="D262" s="526" t="s">
        <v>145</v>
      </c>
      <c r="E262" s="542" t="s">
        <v>3</v>
      </c>
      <c r="F262" s="543" t="s">
        <v>1075</v>
      </c>
      <c r="H262" s="542" t="s">
        <v>3</v>
      </c>
      <c r="I262" s="431"/>
      <c r="L262" s="541"/>
      <c r="M262" s="544"/>
      <c r="N262" s="545"/>
      <c r="O262" s="545"/>
      <c r="P262" s="545"/>
      <c r="Q262" s="545"/>
      <c r="R262" s="545"/>
      <c r="S262" s="545"/>
      <c r="T262" s="546"/>
      <c r="AT262" s="542" t="s">
        <v>145</v>
      </c>
      <c r="AU262" s="542" t="s">
        <v>80</v>
      </c>
      <c r="AV262" s="540" t="s">
        <v>20</v>
      </c>
      <c r="AW262" s="540" t="s">
        <v>33</v>
      </c>
      <c r="AX262" s="540" t="s">
        <v>71</v>
      </c>
      <c r="AY262" s="542" t="s">
        <v>134</v>
      </c>
    </row>
    <row r="263" spans="1:65" s="532" customFormat="1" x14ac:dyDescent="0.2">
      <c r="B263" s="533"/>
      <c r="D263" s="526" t="s">
        <v>145</v>
      </c>
      <c r="E263" s="534" t="s">
        <v>3</v>
      </c>
      <c r="F263" s="535" t="s">
        <v>20</v>
      </c>
      <c r="H263" s="536">
        <v>1</v>
      </c>
      <c r="I263" s="430"/>
      <c r="L263" s="533"/>
      <c r="M263" s="537"/>
      <c r="N263" s="538"/>
      <c r="O263" s="538"/>
      <c r="P263" s="538"/>
      <c r="Q263" s="538"/>
      <c r="R263" s="538"/>
      <c r="S263" s="538"/>
      <c r="T263" s="539"/>
      <c r="AT263" s="534" t="s">
        <v>145</v>
      </c>
      <c r="AU263" s="534" t="s">
        <v>80</v>
      </c>
      <c r="AV263" s="532" t="s">
        <v>80</v>
      </c>
      <c r="AW263" s="532" t="s">
        <v>33</v>
      </c>
      <c r="AX263" s="532" t="s">
        <v>20</v>
      </c>
      <c r="AY263" s="534" t="s">
        <v>134</v>
      </c>
    </row>
    <row r="264" spans="1:65" s="445" customFormat="1" ht="16.5" customHeight="1" x14ac:dyDescent="0.2">
      <c r="A264" s="442"/>
      <c r="B264" s="443"/>
      <c r="C264" s="563" t="s">
        <v>335</v>
      </c>
      <c r="D264" s="563" t="s">
        <v>292</v>
      </c>
      <c r="E264" s="564" t="s">
        <v>1090</v>
      </c>
      <c r="F264" s="565" t="s">
        <v>1091</v>
      </c>
      <c r="G264" s="566" t="s">
        <v>458</v>
      </c>
      <c r="H264" s="567">
        <v>1</v>
      </c>
      <c r="I264" s="402"/>
      <c r="J264" s="568">
        <f>ROUND(I264*H264,2)</f>
        <v>0</v>
      </c>
      <c r="K264" s="565" t="s">
        <v>140</v>
      </c>
      <c r="L264" s="569"/>
      <c r="M264" s="570" t="s">
        <v>3</v>
      </c>
      <c r="N264" s="571" t="s">
        <v>42</v>
      </c>
      <c r="O264" s="522">
        <v>0</v>
      </c>
      <c r="P264" s="522">
        <f>O264*H264</f>
        <v>0</v>
      </c>
      <c r="Q264" s="522">
        <v>2.7E-2</v>
      </c>
      <c r="R264" s="522">
        <f>Q264*H264</f>
        <v>2.7E-2</v>
      </c>
      <c r="S264" s="522">
        <v>0</v>
      </c>
      <c r="T264" s="523">
        <f>S264*H264</f>
        <v>0</v>
      </c>
      <c r="U264" s="442"/>
      <c r="V264" s="442"/>
      <c r="W264" s="442"/>
      <c r="X264" s="442"/>
      <c r="Y264" s="442"/>
      <c r="Z264" s="442"/>
      <c r="AA264" s="442"/>
      <c r="AB264" s="442"/>
      <c r="AC264" s="442"/>
      <c r="AD264" s="442"/>
      <c r="AE264" s="442"/>
      <c r="AR264" s="524" t="s">
        <v>190</v>
      </c>
      <c r="AT264" s="524" t="s">
        <v>292</v>
      </c>
      <c r="AU264" s="524" t="s">
        <v>80</v>
      </c>
      <c r="AY264" s="435" t="s">
        <v>134</v>
      </c>
      <c r="BE264" s="525">
        <f>IF(N264="základní",J264,0)</f>
        <v>0</v>
      </c>
      <c r="BF264" s="525">
        <f>IF(N264="snížená",J264,0)</f>
        <v>0</v>
      </c>
      <c r="BG264" s="525">
        <f>IF(N264="zákl. přenesená",J264,0)</f>
        <v>0</v>
      </c>
      <c r="BH264" s="525">
        <f>IF(N264="sníž. přenesená",J264,0)</f>
        <v>0</v>
      </c>
      <c r="BI264" s="525">
        <f>IF(N264="nulová",J264,0)</f>
        <v>0</v>
      </c>
      <c r="BJ264" s="435" t="s">
        <v>20</v>
      </c>
      <c r="BK264" s="525">
        <f>ROUND(I264*H264,2)</f>
        <v>0</v>
      </c>
      <c r="BL264" s="435" t="s">
        <v>141</v>
      </c>
      <c r="BM264" s="524" t="s">
        <v>1092</v>
      </c>
    </row>
    <row r="265" spans="1:65" s="445" customFormat="1" x14ac:dyDescent="0.2">
      <c r="A265" s="442"/>
      <c r="B265" s="443"/>
      <c r="C265" s="442"/>
      <c r="D265" s="526" t="s">
        <v>143</v>
      </c>
      <c r="E265" s="442"/>
      <c r="F265" s="527" t="s">
        <v>1091</v>
      </c>
      <c r="G265" s="442"/>
      <c r="H265" s="442"/>
      <c r="I265" s="429"/>
      <c r="J265" s="442"/>
      <c r="K265" s="442"/>
      <c r="L265" s="443"/>
      <c r="M265" s="528"/>
      <c r="N265" s="529"/>
      <c r="O265" s="530"/>
      <c r="P265" s="530"/>
      <c r="Q265" s="530"/>
      <c r="R265" s="530"/>
      <c r="S265" s="530"/>
      <c r="T265" s="531"/>
      <c r="U265" s="442"/>
      <c r="V265" s="442"/>
      <c r="W265" s="442"/>
      <c r="X265" s="442"/>
      <c r="Y265" s="442"/>
      <c r="Z265" s="442"/>
      <c r="AA265" s="442"/>
      <c r="AB265" s="442"/>
      <c r="AC265" s="442"/>
      <c r="AD265" s="442"/>
      <c r="AE265" s="442"/>
      <c r="AT265" s="435" t="s">
        <v>143</v>
      </c>
      <c r="AU265" s="435" t="s">
        <v>80</v>
      </c>
    </row>
    <row r="266" spans="1:65" s="445" customFormat="1" ht="16.5" customHeight="1" x14ac:dyDescent="0.2">
      <c r="A266" s="442"/>
      <c r="B266" s="443"/>
      <c r="C266" s="514" t="s">
        <v>340</v>
      </c>
      <c r="D266" s="514" t="s">
        <v>136</v>
      </c>
      <c r="E266" s="515" t="s">
        <v>1093</v>
      </c>
      <c r="F266" s="516" t="s">
        <v>1094</v>
      </c>
      <c r="G266" s="517" t="s">
        <v>241</v>
      </c>
      <c r="H266" s="518">
        <v>1</v>
      </c>
      <c r="I266" s="401"/>
      <c r="J266" s="519">
        <f>ROUND(I266*H266,2)</f>
        <v>0</v>
      </c>
      <c r="K266" s="516" t="s">
        <v>3</v>
      </c>
      <c r="L266" s="443"/>
      <c r="M266" s="520" t="s">
        <v>3</v>
      </c>
      <c r="N266" s="521" t="s">
        <v>42</v>
      </c>
      <c r="O266" s="522">
        <v>0</v>
      </c>
      <c r="P266" s="522">
        <f>O266*H266</f>
        <v>0</v>
      </c>
      <c r="Q266" s="522">
        <v>5.0000000000000001E-3</v>
      </c>
      <c r="R266" s="522">
        <f>Q266*H266</f>
        <v>5.0000000000000001E-3</v>
      </c>
      <c r="S266" s="522">
        <v>0</v>
      </c>
      <c r="T266" s="523">
        <f>S266*H266</f>
        <v>0</v>
      </c>
      <c r="U266" s="442"/>
      <c r="V266" s="442"/>
      <c r="W266" s="442"/>
      <c r="X266" s="442"/>
      <c r="Y266" s="442"/>
      <c r="Z266" s="442"/>
      <c r="AA266" s="442"/>
      <c r="AB266" s="442"/>
      <c r="AC266" s="442"/>
      <c r="AD266" s="442"/>
      <c r="AE266" s="442"/>
      <c r="AR266" s="524" t="s">
        <v>141</v>
      </c>
      <c r="AT266" s="524" t="s">
        <v>136</v>
      </c>
      <c r="AU266" s="524" t="s">
        <v>80</v>
      </c>
      <c r="AY266" s="435" t="s">
        <v>134</v>
      </c>
      <c r="BE266" s="525">
        <f>IF(N266="základní",J266,0)</f>
        <v>0</v>
      </c>
      <c r="BF266" s="525">
        <f>IF(N266="snížená",J266,0)</f>
        <v>0</v>
      </c>
      <c r="BG266" s="525">
        <f>IF(N266="zákl. přenesená",J266,0)</f>
        <v>0</v>
      </c>
      <c r="BH266" s="525">
        <f>IF(N266="sníž. přenesená",J266,0)</f>
        <v>0</v>
      </c>
      <c r="BI266" s="525">
        <f>IF(N266="nulová",J266,0)</f>
        <v>0</v>
      </c>
      <c r="BJ266" s="435" t="s">
        <v>20</v>
      </c>
      <c r="BK266" s="525">
        <f>ROUND(I266*H266,2)</f>
        <v>0</v>
      </c>
      <c r="BL266" s="435" t="s">
        <v>141</v>
      </c>
      <c r="BM266" s="524" t="s">
        <v>1095</v>
      </c>
    </row>
    <row r="267" spans="1:65" s="540" customFormat="1" x14ac:dyDescent="0.2">
      <c r="B267" s="541"/>
      <c r="D267" s="526" t="s">
        <v>145</v>
      </c>
      <c r="E267" s="542" t="s">
        <v>3</v>
      </c>
      <c r="F267" s="543" t="s">
        <v>1075</v>
      </c>
      <c r="H267" s="542" t="s">
        <v>3</v>
      </c>
      <c r="I267" s="431"/>
      <c r="L267" s="541"/>
      <c r="M267" s="544"/>
      <c r="N267" s="545"/>
      <c r="O267" s="545"/>
      <c r="P267" s="545"/>
      <c r="Q267" s="545"/>
      <c r="R267" s="545"/>
      <c r="S267" s="545"/>
      <c r="T267" s="546"/>
      <c r="AT267" s="542" t="s">
        <v>145</v>
      </c>
      <c r="AU267" s="542" t="s">
        <v>80</v>
      </c>
      <c r="AV267" s="540" t="s">
        <v>20</v>
      </c>
      <c r="AW267" s="540" t="s">
        <v>33</v>
      </c>
      <c r="AX267" s="540" t="s">
        <v>71</v>
      </c>
      <c r="AY267" s="542" t="s">
        <v>134</v>
      </c>
    </row>
    <row r="268" spans="1:65" s="532" customFormat="1" x14ac:dyDescent="0.2">
      <c r="B268" s="533"/>
      <c r="D268" s="526" t="s">
        <v>145</v>
      </c>
      <c r="E268" s="534" t="s">
        <v>3</v>
      </c>
      <c r="F268" s="535" t="s">
        <v>20</v>
      </c>
      <c r="H268" s="536">
        <v>1</v>
      </c>
      <c r="I268" s="430"/>
      <c r="L268" s="533"/>
      <c r="M268" s="537"/>
      <c r="N268" s="538"/>
      <c r="O268" s="538"/>
      <c r="P268" s="538"/>
      <c r="Q268" s="538"/>
      <c r="R268" s="538"/>
      <c r="S268" s="538"/>
      <c r="T268" s="539"/>
      <c r="AT268" s="534" t="s">
        <v>145</v>
      </c>
      <c r="AU268" s="534" t="s">
        <v>80</v>
      </c>
      <c r="AV268" s="532" t="s">
        <v>80</v>
      </c>
      <c r="AW268" s="532" t="s">
        <v>33</v>
      </c>
      <c r="AX268" s="532" t="s">
        <v>20</v>
      </c>
      <c r="AY268" s="534" t="s">
        <v>134</v>
      </c>
    </row>
    <row r="269" spans="1:65" s="445" customFormat="1" ht="16.5" customHeight="1" x14ac:dyDescent="0.2">
      <c r="A269" s="442"/>
      <c r="B269" s="443"/>
      <c r="C269" s="514" t="s">
        <v>345</v>
      </c>
      <c r="D269" s="514" t="s">
        <v>136</v>
      </c>
      <c r="E269" s="515" t="s">
        <v>1096</v>
      </c>
      <c r="F269" s="516" t="s">
        <v>1097</v>
      </c>
      <c r="G269" s="517" t="s">
        <v>241</v>
      </c>
      <c r="H269" s="518">
        <v>1</v>
      </c>
      <c r="I269" s="401"/>
      <c r="J269" s="519">
        <f>ROUND(I269*H269,2)</f>
        <v>0</v>
      </c>
      <c r="K269" s="516" t="s">
        <v>3</v>
      </c>
      <c r="L269" s="443"/>
      <c r="M269" s="520" t="s">
        <v>3</v>
      </c>
      <c r="N269" s="521" t="s">
        <v>42</v>
      </c>
      <c r="O269" s="522">
        <v>0</v>
      </c>
      <c r="P269" s="522">
        <f>O269*H269</f>
        <v>0</v>
      </c>
      <c r="Q269" s="522">
        <v>3.0000000000000001E-3</v>
      </c>
      <c r="R269" s="522">
        <f>Q269*H269</f>
        <v>3.0000000000000001E-3</v>
      </c>
      <c r="S269" s="522">
        <v>0</v>
      </c>
      <c r="T269" s="523">
        <f>S269*H269</f>
        <v>0</v>
      </c>
      <c r="U269" s="442"/>
      <c r="V269" s="442"/>
      <c r="W269" s="442"/>
      <c r="X269" s="442"/>
      <c r="Y269" s="442"/>
      <c r="Z269" s="442"/>
      <c r="AA269" s="442"/>
      <c r="AB269" s="442"/>
      <c r="AC269" s="442"/>
      <c r="AD269" s="442"/>
      <c r="AE269" s="442"/>
      <c r="AR269" s="524" t="s">
        <v>141</v>
      </c>
      <c r="AT269" s="524" t="s">
        <v>136</v>
      </c>
      <c r="AU269" s="524" t="s">
        <v>80</v>
      </c>
      <c r="AY269" s="435" t="s">
        <v>134</v>
      </c>
      <c r="BE269" s="525">
        <f>IF(N269="základní",J269,0)</f>
        <v>0</v>
      </c>
      <c r="BF269" s="525">
        <f>IF(N269="snížená",J269,0)</f>
        <v>0</v>
      </c>
      <c r="BG269" s="525">
        <f>IF(N269="zákl. přenesená",J269,0)</f>
        <v>0</v>
      </c>
      <c r="BH269" s="525">
        <f>IF(N269="sníž. přenesená",J269,0)</f>
        <v>0</v>
      </c>
      <c r="BI269" s="525">
        <f>IF(N269="nulová",J269,0)</f>
        <v>0</v>
      </c>
      <c r="BJ269" s="435" t="s">
        <v>20</v>
      </c>
      <c r="BK269" s="525">
        <f>ROUND(I269*H269,2)</f>
        <v>0</v>
      </c>
      <c r="BL269" s="435" t="s">
        <v>141</v>
      </c>
      <c r="BM269" s="524" t="s">
        <v>1098</v>
      </c>
    </row>
    <row r="270" spans="1:65" s="540" customFormat="1" x14ac:dyDescent="0.2">
      <c r="B270" s="541"/>
      <c r="D270" s="526" t="s">
        <v>145</v>
      </c>
      <c r="E270" s="542" t="s">
        <v>3</v>
      </c>
      <c r="F270" s="543" t="s">
        <v>1075</v>
      </c>
      <c r="H270" s="542" t="s">
        <v>3</v>
      </c>
      <c r="I270" s="431"/>
      <c r="L270" s="541"/>
      <c r="M270" s="544"/>
      <c r="N270" s="545"/>
      <c r="O270" s="545"/>
      <c r="P270" s="545"/>
      <c r="Q270" s="545"/>
      <c r="R270" s="545"/>
      <c r="S270" s="545"/>
      <c r="T270" s="546"/>
      <c r="AT270" s="542" t="s">
        <v>145</v>
      </c>
      <c r="AU270" s="542" t="s">
        <v>80</v>
      </c>
      <c r="AV270" s="540" t="s">
        <v>20</v>
      </c>
      <c r="AW270" s="540" t="s">
        <v>33</v>
      </c>
      <c r="AX270" s="540" t="s">
        <v>71</v>
      </c>
      <c r="AY270" s="542" t="s">
        <v>134</v>
      </c>
    </row>
    <row r="271" spans="1:65" s="532" customFormat="1" x14ac:dyDescent="0.2">
      <c r="B271" s="533"/>
      <c r="D271" s="526" t="s">
        <v>145</v>
      </c>
      <c r="E271" s="534" t="s">
        <v>3</v>
      </c>
      <c r="F271" s="535" t="s">
        <v>20</v>
      </c>
      <c r="H271" s="536">
        <v>1</v>
      </c>
      <c r="I271" s="430"/>
      <c r="L271" s="533"/>
      <c r="M271" s="537"/>
      <c r="N271" s="538"/>
      <c r="O271" s="538"/>
      <c r="P271" s="538"/>
      <c r="Q271" s="538"/>
      <c r="R271" s="538"/>
      <c r="S271" s="538"/>
      <c r="T271" s="539"/>
      <c r="AT271" s="534" t="s">
        <v>145</v>
      </c>
      <c r="AU271" s="534" t="s">
        <v>80</v>
      </c>
      <c r="AV271" s="532" t="s">
        <v>80</v>
      </c>
      <c r="AW271" s="532" t="s">
        <v>33</v>
      </c>
      <c r="AX271" s="532" t="s">
        <v>20</v>
      </c>
      <c r="AY271" s="534" t="s">
        <v>134</v>
      </c>
    </row>
    <row r="272" spans="1:65" s="445" customFormat="1" ht="16.5" customHeight="1" x14ac:dyDescent="0.2">
      <c r="A272" s="442"/>
      <c r="B272" s="443"/>
      <c r="C272" s="514" t="s">
        <v>350</v>
      </c>
      <c r="D272" s="514" t="s">
        <v>136</v>
      </c>
      <c r="E272" s="515" t="s">
        <v>1099</v>
      </c>
      <c r="F272" s="516" t="s">
        <v>1100</v>
      </c>
      <c r="G272" s="517" t="s">
        <v>241</v>
      </c>
      <c r="H272" s="518">
        <v>1</v>
      </c>
      <c r="I272" s="401"/>
      <c r="J272" s="519">
        <f>ROUND(I272*H272,2)</f>
        <v>0</v>
      </c>
      <c r="K272" s="516" t="s">
        <v>3</v>
      </c>
      <c r="L272" s="443"/>
      <c r="M272" s="520" t="s">
        <v>3</v>
      </c>
      <c r="N272" s="521" t="s">
        <v>42</v>
      </c>
      <c r="O272" s="522">
        <v>0</v>
      </c>
      <c r="P272" s="522">
        <f>O272*H272</f>
        <v>0</v>
      </c>
      <c r="Q272" s="522">
        <v>8.0000000000000002E-3</v>
      </c>
      <c r="R272" s="522">
        <f>Q272*H272</f>
        <v>8.0000000000000002E-3</v>
      </c>
      <c r="S272" s="522">
        <v>0</v>
      </c>
      <c r="T272" s="523">
        <f>S272*H272</f>
        <v>0</v>
      </c>
      <c r="U272" s="442"/>
      <c r="V272" s="442"/>
      <c r="W272" s="442"/>
      <c r="X272" s="442"/>
      <c r="Y272" s="442"/>
      <c r="Z272" s="442"/>
      <c r="AA272" s="442"/>
      <c r="AB272" s="442"/>
      <c r="AC272" s="442"/>
      <c r="AD272" s="442"/>
      <c r="AE272" s="442"/>
      <c r="AR272" s="524" t="s">
        <v>141</v>
      </c>
      <c r="AT272" s="524" t="s">
        <v>136</v>
      </c>
      <c r="AU272" s="524" t="s">
        <v>80</v>
      </c>
      <c r="AY272" s="435" t="s">
        <v>134</v>
      </c>
      <c r="BE272" s="525">
        <f>IF(N272="základní",J272,0)</f>
        <v>0</v>
      </c>
      <c r="BF272" s="525">
        <f>IF(N272="snížená",J272,0)</f>
        <v>0</v>
      </c>
      <c r="BG272" s="525">
        <f>IF(N272="zákl. přenesená",J272,0)</f>
        <v>0</v>
      </c>
      <c r="BH272" s="525">
        <f>IF(N272="sníž. přenesená",J272,0)</f>
        <v>0</v>
      </c>
      <c r="BI272" s="525">
        <f>IF(N272="nulová",J272,0)</f>
        <v>0</v>
      </c>
      <c r="BJ272" s="435" t="s">
        <v>20</v>
      </c>
      <c r="BK272" s="525">
        <f>ROUND(I272*H272,2)</f>
        <v>0</v>
      </c>
      <c r="BL272" s="435" t="s">
        <v>141</v>
      </c>
      <c r="BM272" s="524" t="s">
        <v>1101</v>
      </c>
    </row>
    <row r="273" spans="1:65" s="540" customFormat="1" x14ac:dyDescent="0.2">
      <c r="B273" s="541"/>
      <c r="D273" s="526" t="s">
        <v>145</v>
      </c>
      <c r="E273" s="542" t="s">
        <v>3</v>
      </c>
      <c r="F273" s="543" t="s">
        <v>1075</v>
      </c>
      <c r="H273" s="542" t="s">
        <v>3</v>
      </c>
      <c r="I273" s="431"/>
      <c r="L273" s="541"/>
      <c r="M273" s="544"/>
      <c r="N273" s="545"/>
      <c r="O273" s="545"/>
      <c r="P273" s="545"/>
      <c r="Q273" s="545"/>
      <c r="R273" s="545"/>
      <c r="S273" s="545"/>
      <c r="T273" s="546"/>
      <c r="AT273" s="542" t="s">
        <v>145</v>
      </c>
      <c r="AU273" s="542" t="s">
        <v>80</v>
      </c>
      <c r="AV273" s="540" t="s">
        <v>20</v>
      </c>
      <c r="AW273" s="540" t="s">
        <v>33</v>
      </c>
      <c r="AX273" s="540" t="s">
        <v>71</v>
      </c>
      <c r="AY273" s="542" t="s">
        <v>134</v>
      </c>
    </row>
    <row r="274" spans="1:65" s="532" customFormat="1" x14ac:dyDescent="0.2">
      <c r="B274" s="533"/>
      <c r="D274" s="526" t="s">
        <v>145</v>
      </c>
      <c r="E274" s="534" t="s">
        <v>3</v>
      </c>
      <c r="F274" s="535" t="s">
        <v>20</v>
      </c>
      <c r="H274" s="536">
        <v>1</v>
      </c>
      <c r="I274" s="430"/>
      <c r="L274" s="533"/>
      <c r="M274" s="537"/>
      <c r="N274" s="538"/>
      <c r="O274" s="538"/>
      <c r="P274" s="538"/>
      <c r="Q274" s="538"/>
      <c r="R274" s="538"/>
      <c r="S274" s="538"/>
      <c r="T274" s="539"/>
      <c r="AT274" s="534" t="s">
        <v>145</v>
      </c>
      <c r="AU274" s="534" t="s">
        <v>80</v>
      </c>
      <c r="AV274" s="532" t="s">
        <v>80</v>
      </c>
      <c r="AW274" s="532" t="s">
        <v>33</v>
      </c>
      <c r="AX274" s="532" t="s">
        <v>20</v>
      </c>
      <c r="AY274" s="534" t="s">
        <v>134</v>
      </c>
    </row>
    <row r="275" spans="1:65" s="445" customFormat="1" ht="16.5" customHeight="1" x14ac:dyDescent="0.2">
      <c r="A275" s="442"/>
      <c r="B275" s="443"/>
      <c r="C275" s="514" t="s">
        <v>355</v>
      </c>
      <c r="D275" s="514" t="s">
        <v>136</v>
      </c>
      <c r="E275" s="515" t="s">
        <v>1102</v>
      </c>
      <c r="F275" s="516" t="s">
        <v>1103</v>
      </c>
      <c r="G275" s="517" t="s">
        <v>156</v>
      </c>
      <c r="H275" s="518">
        <v>2.1999999999999999E-2</v>
      </c>
      <c r="I275" s="401"/>
      <c r="J275" s="519">
        <f>ROUND(I275*H275,2)</f>
        <v>0</v>
      </c>
      <c r="K275" s="516" t="s">
        <v>140</v>
      </c>
      <c r="L275" s="443"/>
      <c r="M275" s="520" t="s">
        <v>3</v>
      </c>
      <c r="N275" s="521" t="s">
        <v>42</v>
      </c>
      <c r="O275" s="522">
        <v>2.3170000000000002</v>
      </c>
      <c r="P275" s="522">
        <f>O275*H275</f>
        <v>5.0973999999999998E-2</v>
      </c>
      <c r="Q275" s="522">
        <v>2.2563399999999998</v>
      </c>
      <c r="R275" s="522">
        <f>Q275*H275</f>
        <v>4.9639479999999993E-2</v>
      </c>
      <c r="S275" s="522">
        <v>0</v>
      </c>
      <c r="T275" s="523">
        <f>S275*H275</f>
        <v>0</v>
      </c>
      <c r="U275" s="442"/>
      <c r="V275" s="442"/>
      <c r="W275" s="442"/>
      <c r="X275" s="442"/>
      <c r="Y275" s="442"/>
      <c r="Z275" s="442"/>
      <c r="AA275" s="442"/>
      <c r="AB275" s="442"/>
      <c r="AC275" s="442"/>
      <c r="AD275" s="442"/>
      <c r="AE275" s="442"/>
      <c r="AR275" s="524" t="s">
        <v>141</v>
      </c>
      <c r="AT275" s="524" t="s">
        <v>136</v>
      </c>
      <c r="AU275" s="524" t="s">
        <v>80</v>
      </c>
      <c r="AY275" s="435" t="s">
        <v>134</v>
      </c>
      <c r="BE275" s="525">
        <f>IF(N275="základní",J275,0)</f>
        <v>0</v>
      </c>
      <c r="BF275" s="525">
        <f>IF(N275="snížená",J275,0)</f>
        <v>0</v>
      </c>
      <c r="BG275" s="525">
        <f>IF(N275="zákl. přenesená",J275,0)</f>
        <v>0</v>
      </c>
      <c r="BH275" s="525">
        <f>IF(N275="sníž. přenesená",J275,0)</f>
        <v>0</v>
      </c>
      <c r="BI275" s="525">
        <f>IF(N275="nulová",J275,0)</f>
        <v>0</v>
      </c>
      <c r="BJ275" s="435" t="s">
        <v>20</v>
      </c>
      <c r="BK275" s="525">
        <f>ROUND(I275*H275,2)</f>
        <v>0</v>
      </c>
      <c r="BL275" s="435" t="s">
        <v>141</v>
      </c>
      <c r="BM275" s="524" t="s">
        <v>1104</v>
      </c>
    </row>
    <row r="276" spans="1:65" s="445" customFormat="1" x14ac:dyDescent="0.2">
      <c r="A276" s="442"/>
      <c r="B276" s="443"/>
      <c r="C276" s="442"/>
      <c r="D276" s="526" t="s">
        <v>143</v>
      </c>
      <c r="E276" s="442"/>
      <c r="F276" s="527" t="s">
        <v>1105</v>
      </c>
      <c r="G276" s="442"/>
      <c r="H276" s="442"/>
      <c r="I276" s="429"/>
      <c r="J276" s="442"/>
      <c r="K276" s="442"/>
      <c r="L276" s="443"/>
      <c r="M276" s="528"/>
      <c r="N276" s="529"/>
      <c r="O276" s="530"/>
      <c r="P276" s="530"/>
      <c r="Q276" s="530"/>
      <c r="R276" s="530"/>
      <c r="S276" s="530"/>
      <c r="T276" s="531"/>
      <c r="U276" s="442"/>
      <c r="V276" s="442"/>
      <c r="W276" s="442"/>
      <c r="X276" s="442"/>
      <c r="Y276" s="442"/>
      <c r="Z276" s="442"/>
      <c r="AA276" s="442"/>
      <c r="AB276" s="442"/>
      <c r="AC276" s="442"/>
      <c r="AD276" s="442"/>
      <c r="AE276" s="442"/>
      <c r="AT276" s="435" t="s">
        <v>143</v>
      </c>
      <c r="AU276" s="435" t="s">
        <v>80</v>
      </c>
    </row>
    <row r="277" spans="1:65" s="540" customFormat="1" x14ac:dyDescent="0.2">
      <c r="B277" s="541"/>
      <c r="D277" s="526" t="s">
        <v>145</v>
      </c>
      <c r="E277" s="542" t="s">
        <v>3</v>
      </c>
      <c r="F277" s="543" t="s">
        <v>1075</v>
      </c>
      <c r="H277" s="542" t="s">
        <v>3</v>
      </c>
      <c r="I277" s="431"/>
      <c r="L277" s="541"/>
      <c r="M277" s="544"/>
      <c r="N277" s="545"/>
      <c r="O277" s="545"/>
      <c r="P277" s="545"/>
      <c r="Q277" s="545"/>
      <c r="R277" s="545"/>
      <c r="S277" s="545"/>
      <c r="T277" s="546"/>
      <c r="AT277" s="542" t="s">
        <v>145</v>
      </c>
      <c r="AU277" s="542" t="s">
        <v>80</v>
      </c>
      <c r="AV277" s="540" t="s">
        <v>20</v>
      </c>
      <c r="AW277" s="540" t="s">
        <v>33</v>
      </c>
      <c r="AX277" s="540" t="s">
        <v>71</v>
      </c>
      <c r="AY277" s="542" t="s">
        <v>134</v>
      </c>
    </row>
    <row r="278" spans="1:65" s="532" customFormat="1" x14ac:dyDescent="0.2">
      <c r="B278" s="533"/>
      <c r="D278" s="526" t="s">
        <v>145</v>
      </c>
      <c r="E278" s="534" t="s">
        <v>3</v>
      </c>
      <c r="F278" s="535" t="s">
        <v>1106</v>
      </c>
      <c r="H278" s="536">
        <v>2.1999999999999999E-2</v>
      </c>
      <c r="I278" s="430"/>
      <c r="L278" s="533"/>
      <c r="M278" s="537"/>
      <c r="N278" s="538"/>
      <c r="O278" s="538"/>
      <c r="P278" s="538"/>
      <c r="Q278" s="538"/>
      <c r="R278" s="538"/>
      <c r="S278" s="538"/>
      <c r="T278" s="539"/>
      <c r="AT278" s="534" t="s">
        <v>145</v>
      </c>
      <c r="AU278" s="534" t="s">
        <v>80</v>
      </c>
      <c r="AV278" s="532" t="s">
        <v>80</v>
      </c>
      <c r="AW278" s="532" t="s">
        <v>33</v>
      </c>
      <c r="AX278" s="532" t="s">
        <v>20</v>
      </c>
      <c r="AY278" s="534" t="s">
        <v>134</v>
      </c>
    </row>
    <row r="279" spans="1:65" s="501" customFormat="1" ht="22.9" customHeight="1" x14ac:dyDescent="0.2">
      <c r="B279" s="502"/>
      <c r="D279" s="503" t="s">
        <v>70</v>
      </c>
      <c r="E279" s="512" t="s">
        <v>141</v>
      </c>
      <c r="F279" s="512" t="s">
        <v>873</v>
      </c>
      <c r="I279" s="434"/>
      <c r="J279" s="513">
        <f>BK279</f>
        <v>0</v>
      </c>
      <c r="L279" s="502"/>
      <c r="M279" s="506"/>
      <c r="N279" s="507"/>
      <c r="O279" s="507"/>
      <c r="P279" s="508">
        <f>SUM(P280:P323)</f>
        <v>21.054563999999999</v>
      </c>
      <c r="Q279" s="507"/>
      <c r="R279" s="508">
        <f>SUM(R280:R323)</f>
        <v>0.83771822000000007</v>
      </c>
      <c r="S279" s="507"/>
      <c r="T279" s="509">
        <f>SUM(T280:T323)</f>
        <v>0</v>
      </c>
      <c r="AR279" s="503" t="s">
        <v>20</v>
      </c>
      <c r="AT279" s="510" t="s">
        <v>70</v>
      </c>
      <c r="AU279" s="510" t="s">
        <v>20</v>
      </c>
      <c r="AY279" s="503" t="s">
        <v>134</v>
      </c>
      <c r="BK279" s="511">
        <f>SUM(BK280:BK323)</f>
        <v>0</v>
      </c>
    </row>
    <row r="280" spans="1:65" s="445" customFormat="1" ht="16.5" customHeight="1" x14ac:dyDescent="0.2">
      <c r="A280" s="442"/>
      <c r="B280" s="443"/>
      <c r="C280" s="514" t="s">
        <v>361</v>
      </c>
      <c r="D280" s="514" t="s">
        <v>136</v>
      </c>
      <c r="E280" s="515" t="s">
        <v>1107</v>
      </c>
      <c r="F280" s="516" t="s">
        <v>1108</v>
      </c>
      <c r="G280" s="517" t="s">
        <v>156</v>
      </c>
      <c r="H280" s="518">
        <v>7.41</v>
      </c>
      <c r="I280" s="401"/>
      <c r="J280" s="519">
        <f>ROUND(I280*H280,2)</f>
        <v>0</v>
      </c>
      <c r="K280" s="516" t="s">
        <v>140</v>
      </c>
      <c r="L280" s="443"/>
      <c r="M280" s="520" t="s">
        <v>3</v>
      </c>
      <c r="N280" s="521" t="s">
        <v>42</v>
      </c>
      <c r="O280" s="522">
        <v>1.3169999999999999</v>
      </c>
      <c r="P280" s="522">
        <f>O280*H280</f>
        <v>9.7589699999999997</v>
      </c>
      <c r="Q280" s="522">
        <v>0</v>
      </c>
      <c r="R280" s="522">
        <f>Q280*H280</f>
        <v>0</v>
      </c>
      <c r="S280" s="522">
        <v>0</v>
      </c>
      <c r="T280" s="523">
        <f>S280*H280</f>
        <v>0</v>
      </c>
      <c r="U280" s="442"/>
      <c r="V280" s="442"/>
      <c r="W280" s="442"/>
      <c r="X280" s="442"/>
      <c r="Y280" s="442"/>
      <c r="Z280" s="442"/>
      <c r="AA280" s="442"/>
      <c r="AB280" s="442"/>
      <c r="AC280" s="442"/>
      <c r="AD280" s="442"/>
      <c r="AE280" s="442"/>
      <c r="AR280" s="524" t="s">
        <v>141</v>
      </c>
      <c r="AT280" s="524" t="s">
        <v>136</v>
      </c>
      <c r="AU280" s="524" t="s">
        <v>80</v>
      </c>
      <c r="AY280" s="435" t="s">
        <v>134</v>
      </c>
      <c r="BE280" s="525">
        <f>IF(N280="základní",J280,0)</f>
        <v>0</v>
      </c>
      <c r="BF280" s="525">
        <f>IF(N280="snížená",J280,0)</f>
        <v>0</v>
      </c>
      <c r="BG280" s="525">
        <f>IF(N280="zákl. přenesená",J280,0)</f>
        <v>0</v>
      </c>
      <c r="BH280" s="525">
        <f>IF(N280="sníž. přenesená",J280,0)</f>
        <v>0</v>
      </c>
      <c r="BI280" s="525">
        <f>IF(N280="nulová",J280,0)</f>
        <v>0</v>
      </c>
      <c r="BJ280" s="435" t="s">
        <v>20</v>
      </c>
      <c r="BK280" s="525">
        <f>ROUND(I280*H280,2)</f>
        <v>0</v>
      </c>
      <c r="BL280" s="435" t="s">
        <v>141</v>
      </c>
      <c r="BM280" s="524" t="s">
        <v>1109</v>
      </c>
    </row>
    <row r="281" spans="1:65" s="445" customFormat="1" x14ac:dyDescent="0.2">
      <c r="A281" s="442"/>
      <c r="B281" s="443"/>
      <c r="C281" s="442"/>
      <c r="D281" s="526" t="s">
        <v>143</v>
      </c>
      <c r="E281" s="442"/>
      <c r="F281" s="527" t="s">
        <v>1110</v>
      </c>
      <c r="G281" s="442"/>
      <c r="H281" s="442"/>
      <c r="I281" s="429"/>
      <c r="J281" s="442"/>
      <c r="K281" s="442"/>
      <c r="L281" s="443"/>
      <c r="M281" s="528"/>
      <c r="N281" s="529"/>
      <c r="O281" s="530"/>
      <c r="P281" s="530"/>
      <c r="Q281" s="530"/>
      <c r="R281" s="530"/>
      <c r="S281" s="530"/>
      <c r="T281" s="531"/>
      <c r="U281" s="442"/>
      <c r="V281" s="442"/>
      <c r="W281" s="442"/>
      <c r="X281" s="442"/>
      <c r="Y281" s="442"/>
      <c r="Z281" s="442"/>
      <c r="AA281" s="442"/>
      <c r="AB281" s="442"/>
      <c r="AC281" s="442"/>
      <c r="AD281" s="442"/>
      <c r="AE281" s="442"/>
      <c r="AT281" s="435" t="s">
        <v>143</v>
      </c>
      <c r="AU281" s="435" t="s">
        <v>80</v>
      </c>
    </row>
    <row r="282" spans="1:65" s="540" customFormat="1" x14ac:dyDescent="0.2">
      <c r="B282" s="541"/>
      <c r="D282" s="526" t="s">
        <v>145</v>
      </c>
      <c r="E282" s="542" t="s">
        <v>3</v>
      </c>
      <c r="F282" s="543" t="s">
        <v>961</v>
      </c>
      <c r="H282" s="542" t="s">
        <v>3</v>
      </c>
      <c r="I282" s="431"/>
      <c r="L282" s="541"/>
      <c r="M282" s="544"/>
      <c r="N282" s="545"/>
      <c r="O282" s="545"/>
      <c r="P282" s="545"/>
      <c r="Q282" s="545"/>
      <c r="R282" s="545"/>
      <c r="S282" s="545"/>
      <c r="T282" s="546"/>
      <c r="AT282" s="542" t="s">
        <v>145</v>
      </c>
      <c r="AU282" s="542" t="s">
        <v>80</v>
      </c>
      <c r="AV282" s="540" t="s">
        <v>20</v>
      </c>
      <c r="AW282" s="540" t="s">
        <v>33</v>
      </c>
      <c r="AX282" s="540" t="s">
        <v>71</v>
      </c>
      <c r="AY282" s="542" t="s">
        <v>134</v>
      </c>
    </row>
    <row r="283" spans="1:65" s="532" customFormat="1" x14ac:dyDescent="0.2">
      <c r="B283" s="533"/>
      <c r="D283" s="526" t="s">
        <v>145</v>
      </c>
      <c r="E283" s="534" t="s">
        <v>3</v>
      </c>
      <c r="F283" s="535" t="s">
        <v>1111</v>
      </c>
      <c r="H283" s="536">
        <v>0.63</v>
      </c>
      <c r="I283" s="430"/>
      <c r="L283" s="533"/>
      <c r="M283" s="537"/>
      <c r="N283" s="538"/>
      <c r="O283" s="538"/>
      <c r="P283" s="538"/>
      <c r="Q283" s="538"/>
      <c r="R283" s="538"/>
      <c r="S283" s="538"/>
      <c r="T283" s="539"/>
      <c r="AT283" s="534" t="s">
        <v>145</v>
      </c>
      <c r="AU283" s="534" t="s">
        <v>80</v>
      </c>
      <c r="AV283" s="532" t="s">
        <v>80</v>
      </c>
      <c r="AW283" s="532" t="s">
        <v>33</v>
      </c>
      <c r="AX283" s="532" t="s">
        <v>71</v>
      </c>
      <c r="AY283" s="534" t="s">
        <v>134</v>
      </c>
    </row>
    <row r="284" spans="1:65" s="540" customFormat="1" x14ac:dyDescent="0.2">
      <c r="B284" s="541"/>
      <c r="D284" s="526" t="s">
        <v>145</v>
      </c>
      <c r="E284" s="542" t="s">
        <v>3</v>
      </c>
      <c r="F284" s="543" t="s">
        <v>963</v>
      </c>
      <c r="H284" s="542" t="s">
        <v>3</v>
      </c>
      <c r="I284" s="431"/>
      <c r="L284" s="541"/>
      <c r="M284" s="544"/>
      <c r="N284" s="545"/>
      <c r="O284" s="545"/>
      <c r="P284" s="545"/>
      <c r="Q284" s="545"/>
      <c r="R284" s="545"/>
      <c r="S284" s="545"/>
      <c r="T284" s="546"/>
      <c r="AT284" s="542" t="s">
        <v>145</v>
      </c>
      <c r="AU284" s="542" t="s">
        <v>80</v>
      </c>
      <c r="AV284" s="540" t="s">
        <v>20</v>
      </c>
      <c r="AW284" s="540" t="s">
        <v>33</v>
      </c>
      <c r="AX284" s="540" t="s">
        <v>71</v>
      </c>
      <c r="AY284" s="542" t="s">
        <v>134</v>
      </c>
    </row>
    <row r="285" spans="1:65" s="532" customFormat="1" x14ac:dyDescent="0.2">
      <c r="B285" s="533"/>
      <c r="D285" s="526" t="s">
        <v>145</v>
      </c>
      <c r="E285" s="534" t="s">
        <v>3</v>
      </c>
      <c r="F285" s="535" t="s">
        <v>1112</v>
      </c>
      <c r="H285" s="536">
        <v>3.24</v>
      </c>
      <c r="I285" s="430"/>
      <c r="L285" s="533"/>
      <c r="M285" s="537"/>
      <c r="N285" s="538"/>
      <c r="O285" s="538"/>
      <c r="P285" s="538"/>
      <c r="Q285" s="538"/>
      <c r="R285" s="538"/>
      <c r="S285" s="538"/>
      <c r="T285" s="539"/>
      <c r="AT285" s="534" t="s">
        <v>145</v>
      </c>
      <c r="AU285" s="534" t="s">
        <v>80</v>
      </c>
      <c r="AV285" s="532" t="s">
        <v>80</v>
      </c>
      <c r="AW285" s="532" t="s">
        <v>33</v>
      </c>
      <c r="AX285" s="532" t="s">
        <v>71</v>
      </c>
      <c r="AY285" s="534" t="s">
        <v>134</v>
      </c>
    </row>
    <row r="286" spans="1:65" s="540" customFormat="1" x14ac:dyDescent="0.2">
      <c r="B286" s="541"/>
      <c r="D286" s="526" t="s">
        <v>145</v>
      </c>
      <c r="E286" s="542" t="s">
        <v>3</v>
      </c>
      <c r="F286" s="543" t="s">
        <v>966</v>
      </c>
      <c r="H286" s="542" t="s">
        <v>3</v>
      </c>
      <c r="I286" s="431"/>
      <c r="L286" s="541"/>
      <c r="M286" s="544"/>
      <c r="N286" s="545"/>
      <c r="O286" s="545"/>
      <c r="P286" s="545"/>
      <c r="Q286" s="545"/>
      <c r="R286" s="545"/>
      <c r="S286" s="545"/>
      <c r="T286" s="546"/>
      <c r="AT286" s="542" t="s">
        <v>145</v>
      </c>
      <c r="AU286" s="542" t="s">
        <v>80</v>
      </c>
      <c r="AV286" s="540" t="s">
        <v>20</v>
      </c>
      <c r="AW286" s="540" t="s">
        <v>33</v>
      </c>
      <c r="AX286" s="540" t="s">
        <v>71</v>
      </c>
      <c r="AY286" s="542" t="s">
        <v>134</v>
      </c>
    </row>
    <row r="287" spans="1:65" s="532" customFormat="1" x14ac:dyDescent="0.2">
      <c r="B287" s="533"/>
      <c r="D287" s="526" t="s">
        <v>145</v>
      </c>
      <c r="E287" s="534" t="s">
        <v>3</v>
      </c>
      <c r="F287" s="535" t="s">
        <v>1113</v>
      </c>
      <c r="H287" s="536">
        <v>1.4850000000000001</v>
      </c>
      <c r="I287" s="430"/>
      <c r="L287" s="533"/>
      <c r="M287" s="537"/>
      <c r="N287" s="538"/>
      <c r="O287" s="538"/>
      <c r="P287" s="538"/>
      <c r="Q287" s="538"/>
      <c r="R287" s="538"/>
      <c r="S287" s="538"/>
      <c r="T287" s="539"/>
      <c r="AT287" s="534" t="s">
        <v>145</v>
      </c>
      <c r="AU287" s="534" t="s">
        <v>80</v>
      </c>
      <c r="AV287" s="532" t="s">
        <v>80</v>
      </c>
      <c r="AW287" s="532" t="s">
        <v>33</v>
      </c>
      <c r="AX287" s="532" t="s">
        <v>71</v>
      </c>
      <c r="AY287" s="534" t="s">
        <v>134</v>
      </c>
    </row>
    <row r="288" spans="1:65" s="540" customFormat="1" x14ac:dyDescent="0.2">
      <c r="B288" s="541"/>
      <c r="D288" s="526" t="s">
        <v>145</v>
      </c>
      <c r="E288" s="542" t="s">
        <v>3</v>
      </c>
      <c r="F288" s="543" t="s">
        <v>969</v>
      </c>
      <c r="H288" s="542" t="s">
        <v>3</v>
      </c>
      <c r="I288" s="431"/>
      <c r="L288" s="541"/>
      <c r="M288" s="544"/>
      <c r="N288" s="545"/>
      <c r="O288" s="545"/>
      <c r="P288" s="545"/>
      <c r="Q288" s="545"/>
      <c r="R288" s="545"/>
      <c r="S288" s="545"/>
      <c r="T288" s="546"/>
      <c r="AT288" s="542" t="s">
        <v>145</v>
      </c>
      <c r="AU288" s="542" t="s">
        <v>80</v>
      </c>
      <c r="AV288" s="540" t="s">
        <v>20</v>
      </c>
      <c r="AW288" s="540" t="s">
        <v>33</v>
      </c>
      <c r="AX288" s="540" t="s">
        <v>71</v>
      </c>
      <c r="AY288" s="542" t="s">
        <v>134</v>
      </c>
    </row>
    <row r="289" spans="1:65" s="532" customFormat="1" x14ac:dyDescent="0.2">
      <c r="B289" s="533"/>
      <c r="D289" s="526" t="s">
        <v>145</v>
      </c>
      <c r="E289" s="534" t="s">
        <v>3</v>
      </c>
      <c r="F289" s="535" t="s">
        <v>1114</v>
      </c>
      <c r="H289" s="536">
        <v>0.94</v>
      </c>
      <c r="I289" s="430"/>
      <c r="L289" s="533"/>
      <c r="M289" s="537"/>
      <c r="N289" s="538"/>
      <c r="O289" s="538"/>
      <c r="P289" s="538"/>
      <c r="Q289" s="538"/>
      <c r="R289" s="538"/>
      <c r="S289" s="538"/>
      <c r="T289" s="539"/>
      <c r="AT289" s="534" t="s">
        <v>145</v>
      </c>
      <c r="AU289" s="534" t="s">
        <v>80</v>
      </c>
      <c r="AV289" s="532" t="s">
        <v>80</v>
      </c>
      <c r="AW289" s="532" t="s">
        <v>33</v>
      </c>
      <c r="AX289" s="532" t="s">
        <v>71</v>
      </c>
      <c r="AY289" s="534" t="s">
        <v>134</v>
      </c>
    </row>
    <row r="290" spans="1:65" s="540" customFormat="1" x14ac:dyDescent="0.2">
      <c r="B290" s="541"/>
      <c r="D290" s="526" t="s">
        <v>145</v>
      </c>
      <c r="E290" s="542" t="s">
        <v>3</v>
      </c>
      <c r="F290" s="543" t="s">
        <v>972</v>
      </c>
      <c r="H290" s="542" t="s">
        <v>3</v>
      </c>
      <c r="I290" s="431"/>
      <c r="L290" s="541"/>
      <c r="M290" s="544"/>
      <c r="N290" s="545"/>
      <c r="O290" s="545"/>
      <c r="P290" s="545"/>
      <c r="Q290" s="545"/>
      <c r="R290" s="545"/>
      <c r="S290" s="545"/>
      <c r="T290" s="546"/>
      <c r="AT290" s="542" t="s">
        <v>145</v>
      </c>
      <c r="AU290" s="542" t="s">
        <v>80</v>
      </c>
      <c r="AV290" s="540" t="s">
        <v>20</v>
      </c>
      <c r="AW290" s="540" t="s">
        <v>33</v>
      </c>
      <c r="AX290" s="540" t="s">
        <v>71</v>
      </c>
      <c r="AY290" s="542" t="s">
        <v>134</v>
      </c>
    </row>
    <row r="291" spans="1:65" s="532" customFormat="1" x14ac:dyDescent="0.2">
      <c r="B291" s="533"/>
      <c r="D291" s="526" t="s">
        <v>145</v>
      </c>
      <c r="E291" s="534" t="s">
        <v>3</v>
      </c>
      <c r="F291" s="535" t="s">
        <v>1115</v>
      </c>
      <c r="H291" s="536">
        <v>0.8</v>
      </c>
      <c r="I291" s="430"/>
      <c r="L291" s="533"/>
      <c r="M291" s="537"/>
      <c r="N291" s="538"/>
      <c r="O291" s="538"/>
      <c r="P291" s="538"/>
      <c r="Q291" s="538"/>
      <c r="R291" s="538"/>
      <c r="S291" s="538"/>
      <c r="T291" s="539"/>
      <c r="AT291" s="534" t="s">
        <v>145</v>
      </c>
      <c r="AU291" s="534" t="s">
        <v>80</v>
      </c>
      <c r="AV291" s="532" t="s">
        <v>80</v>
      </c>
      <c r="AW291" s="532" t="s">
        <v>33</v>
      </c>
      <c r="AX291" s="532" t="s">
        <v>71</v>
      </c>
      <c r="AY291" s="534" t="s">
        <v>134</v>
      </c>
    </row>
    <row r="292" spans="1:65" s="540" customFormat="1" x14ac:dyDescent="0.2">
      <c r="B292" s="541"/>
      <c r="D292" s="526" t="s">
        <v>145</v>
      </c>
      <c r="E292" s="542" t="s">
        <v>3</v>
      </c>
      <c r="F292" s="543" t="s">
        <v>974</v>
      </c>
      <c r="H292" s="542" t="s">
        <v>3</v>
      </c>
      <c r="I292" s="431"/>
      <c r="L292" s="541"/>
      <c r="M292" s="544"/>
      <c r="N292" s="545"/>
      <c r="O292" s="545"/>
      <c r="P292" s="545"/>
      <c r="Q292" s="545"/>
      <c r="R292" s="545"/>
      <c r="S292" s="545"/>
      <c r="T292" s="546"/>
      <c r="AT292" s="542" t="s">
        <v>145</v>
      </c>
      <c r="AU292" s="542" t="s">
        <v>80</v>
      </c>
      <c r="AV292" s="540" t="s">
        <v>20</v>
      </c>
      <c r="AW292" s="540" t="s">
        <v>33</v>
      </c>
      <c r="AX292" s="540" t="s">
        <v>71</v>
      </c>
      <c r="AY292" s="542" t="s">
        <v>134</v>
      </c>
    </row>
    <row r="293" spans="1:65" s="532" customFormat="1" x14ac:dyDescent="0.2">
      <c r="B293" s="533"/>
      <c r="D293" s="526" t="s">
        <v>145</v>
      </c>
      <c r="E293" s="534" t="s">
        <v>3</v>
      </c>
      <c r="F293" s="535" t="s">
        <v>1116</v>
      </c>
      <c r="H293" s="536">
        <v>0.315</v>
      </c>
      <c r="I293" s="430"/>
      <c r="L293" s="533"/>
      <c r="M293" s="537"/>
      <c r="N293" s="538"/>
      <c r="O293" s="538"/>
      <c r="P293" s="538"/>
      <c r="Q293" s="538"/>
      <c r="R293" s="538"/>
      <c r="S293" s="538"/>
      <c r="T293" s="539"/>
      <c r="AT293" s="534" t="s">
        <v>145</v>
      </c>
      <c r="AU293" s="534" t="s">
        <v>80</v>
      </c>
      <c r="AV293" s="532" t="s">
        <v>80</v>
      </c>
      <c r="AW293" s="532" t="s">
        <v>33</v>
      </c>
      <c r="AX293" s="532" t="s">
        <v>71</v>
      </c>
      <c r="AY293" s="534" t="s">
        <v>134</v>
      </c>
    </row>
    <row r="294" spans="1:65" s="555" customFormat="1" x14ac:dyDescent="0.2">
      <c r="B294" s="556"/>
      <c r="D294" s="526" t="s">
        <v>145</v>
      </c>
      <c r="E294" s="557" t="s">
        <v>3</v>
      </c>
      <c r="F294" s="558" t="s">
        <v>163</v>
      </c>
      <c r="H294" s="559">
        <v>7.41</v>
      </c>
      <c r="I294" s="433"/>
      <c r="L294" s="556"/>
      <c r="M294" s="560"/>
      <c r="N294" s="561"/>
      <c r="O294" s="561"/>
      <c r="P294" s="561"/>
      <c r="Q294" s="561"/>
      <c r="R294" s="561"/>
      <c r="S294" s="561"/>
      <c r="T294" s="562"/>
      <c r="AT294" s="557" t="s">
        <v>145</v>
      </c>
      <c r="AU294" s="557" t="s">
        <v>80</v>
      </c>
      <c r="AV294" s="555" t="s">
        <v>141</v>
      </c>
      <c r="AW294" s="555" t="s">
        <v>33</v>
      </c>
      <c r="AX294" s="555" t="s">
        <v>20</v>
      </c>
      <c r="AY294" s="557" t="s">
        <v>134</v>
      </c>
    </row>
    <row r="295" spans="1:65" s="445" customFormat="1" ht="16.5" customHeight="1" x14ac:dyDescent="0.2">
      <c r="A295" s="442"/>
      <c r="B295" s="443"/>
      <c r="C295" s="514" t="s">
        <v>236</v>
      </c>
      <c r="D295" s="514" t="s">
        <v>136</v>
      </c>
      <c r="E295" s="515" t="s">
        <v>1117</v>
      </c>
      <c r="F295" s="516" t="s">
        <v>1118</v>
      </c>
      <c r="G295" s="517" t="s">
        <v>156</v>
      </c>
      <c r="H295" s="518">
        <v>0.2</v>
      </c>
      <c r="I295" s="401"/>
      <c r="J295" s="519">
        <f>ROUND(I295*H295,2)</f>
        <v>0</v>
      </c>
      <c r="K295" s="516" t="s">
        <v>140</v>
      </c>
      <c r="L295" s="443"/>
      <c r="M295" s="520" t="s">
        <v>3</v>
      </c>
      <c r="N295" s="521" t="s">
        <v>42</v>
      </c>
      <c r="O295" s="522">
        <v>1.208</v>
      </c>
      <c r="P295" s="522">
        <f>O295*H295</f>
        <v>0.24160000000000001</v>
      </c>
      <c r="Q295" s="522">
        <v>2.234</v>
      </c>
      <c r="R295" s="522">
        <f>Q295*H295</f>
        <v>0.44680000000000003</v>
      </c>
      <c r="S295" s="522">
        <v>0</v>
      </c>
      <c r="T295" s="523">
        <f>S295*H295</f>
        <v>0</v>
      </c>
      <c r="U295" s="442"/>
      <c r="V295" s="442"/>
      <c r="W295" s="442"/>
      <c r="X295" s="442"/>
      <c r="Y295" s="442"/>
      <c r="Z295" s="442"/>
      <c r="AA295" s="442"/>
      <c r="AB295" s="442"/>
      <c r="AC295" s="442"/>
      <c r="AD295" s="442"/>
      <c r="AE295" s="442"/>
      <c r="AR295" s="524" t="s">
        <v>141</v>
      </c>
      <c r="AT295" s="524" t="s">
        <v>136</v>
      </c>
      <c r="AU295" s="524" t="s">
        <v>80</v>
      </c>
      <c r="AY295" s="435" t="s">
        <v>134</v>
      </c>
      <c r="BE295" s="525">
        <f>IF(N295="základní",J295,0)</f>
        <v>0</v>
      </c>
      <c r="BF295" s="525">
        <f>IF(N295="snížená",J295,0)</f>
        <v>0</v>
      </c>
      <c r="BG295" s="525">
        <f>IF(N295="zákl. přenesená",J295,0)</f>
        <v>0</v>
      </c>
      <c r="BH295" s="525">
        <f>IF(N295="sníž. přenesená",J295,0)</f>
        <v>0</v>
      </c>
      <c r="BI295" s="525">
        <f>IF(N295="nulová",J295,0)</f>
        <v>0</v>
      </c>
      <c r="BJ295" s="435" t="s">
        <v>20</v>
      </c>
      <c r="BK295" s="525">
        <f>ROUND(I295*H295,2)</f>
        <v>0</v>
      </c>
      <c r="BL295" s="435" t="s">
        <v>141</v>
      </c>
      <c r="BM295" s="524" t="s">
        <v>1119</v>
      </c>
    </row>
    <row r="296" spans="1:65" s="445" customFormat="1" x14ac:dyDescent="0.2">
      <c r="A296" s="442"/>
      <c r="B296" s="443"/>
      <c r="C296" s="442"/>
      <c r="D296" s="526" t="s">
        <v>143</v>
      </c>
      <c r="E296" s="442"/>
      <c r="F296" s="527" t="s">
        <v>1120</v>
      </c>
      <c r="G296" s="442"/>
      <c r="H296" s="442"/>
      <c r="I296" s="429"/>
      <c r="J296" s="442"/>
      <c r="K296" s="442"/>
      <c r="L296" s="443"/>
      <c r="M296" s="528"/>
      <c r="N296" s="529"/>
      <c r="O296" s="530"/>
      <c r="P296" s="530"/>
      <c r="Q296" s="530"/>
      <c r="R296" s="530"/>
      <c r="S296" s="530"/>
      <c r="T296" s="531"/>
      <c r="U296" s="442"/>
      <c r="V296" s="442"/>
      <c r="W296" s="442"/>
      <c r="X296" s="442"/>
      <c r="Y296" s="442"/>
      <c r="Z296" s="442"/>
      <c r="AA296" s="442"/>
      <c r="AB296" s="442"/>
      <c r="AC296" s="442"/>
      <c r="AD296" s="442"/>
      <c r="AE296" s="442"/>
      <c r="AT296" s="435" t="s">
        <v>143</v>
      </c>
      <c r="AU296" s="435" t="s">
        <v>80</v>
      </c>
    </row>
    <row r="297" spans="1:65" s="445" customFormat="1" ht="16.5" customHeight="1" x14ac:dyDescent="0.2">
      <c r="A297" s="442"/>
      <c r="B297" s="443"/>
      <c r="C297" s="514" t="s">
        <v>378</v>
      </c>
      <c r="D297" s="514" t="s">
        <v>136</v>
      </c>
      <c r="E297" s="515" t="s">
        <v>1121</v>
      </c>
      <c r="F297" s="516" t="s">
        <v>1122</v>
      </c>
      <c r="G297" s="517" t="s">
        <v>219</v>
      </c>
      <c r="H297" s="518">
        <v>2</v>
      </c>
      <c r="I297" s="401"/>
      <c r="J297" s="519">
        <f>ROUND(I297*H297,2)</f>
        <v>0</v>
      </c>
      <c r="K297" s="516" t="s">
        <v>140</v>
      </c>
      <c r="L297" s="443"/>
      <c r="M297" s="520" t="s">
        <v>3</v>
      </c>
      <c r="N297" s="521" t="s">
        <v>42</v>
      </c>
      <c r="O297" s="522">
        <v>0.82099999999999995</v>
      </c>
      <c r="P297" s="522">
        <f>O297*H297</f>
        <v>1.6419999999999999</v>
      </c>
      <c r="Q297" s="522">
        <v>6.3200000000000001E-3</v>
      </c>
      <c r="R297" s="522">
        <f>Q297*H297</f>
        <v>1.264E-2</v>
      </c>
      <c r="S297" s="522">
        <v>0</v>
      </c>
      <c r="T297" s="523">
        <f>S297*H297</f>
        <v>0</v>
      </c>
      <c r="U297" s="442"/>
      <c r="V297" s="442"/>
      <c r="W297" s="442"/>
      <c r="X297" s="442"/>
      <c r="Y297" s="442"/>
      <c r="Z297" s="442"/>
      <c r="AA297" s="442"/>
      <c r="AB297" s="442"/>
      <c r="AC297" s="442"/>
      <c r="AD297" s="442"/>
      <c r="AE297" s="442"/>
      <c r="AR297" s="524" t="s">
        <v>141</v>
      </c>
      <c r="AT297" s="524" t="s">
        <v>136</v>
      </c>
      <c r="AU297" s="524" t="s">
        <v>80</v>
      </c>
      <c r="AY297" s="435" t="s">
        <v>134</v>
      </c>
      <c r="BE297" s="525">
        <f>IF(N297="základní",J297,0)</f>
        <v>0</v>
      </c>
      <c r="BF297" s="525">
        <f>IF(N297="snížená",J297,0)</f>
        <v>0</v>
      </c>
      <c r="BG297" s="525">
        <f>IF(N297="zákl. přenesená",J297,0)</f>
        <v>0</v>
      </c>
      <c r="BH297" s="525">
        <f>IF(N297="sníž. přenesená",J297,0)</f>
        <v>0</v>
      </c>
      <c r="BI297" s="525">
        <f>IF(N297="nulová",J297,0)</f>
        <v>0</v>
      </c>
      <c r="BJ297" s="435" t="s">
        <v>20</v>
      </c>
      <c r="BK297" s="525">
        <f>ROUND(I297*H297,2)</f>
        <v>0</v>
      </c>
      <c r="BL297" s="435" t="s">
        <v>141</v>
      </c>
      <c r="BM297" s="524" t="s">
        <v>1123</v>
      </c>
    </row>
    <row r="298" spans="1:65" s="445" customFormat="1" x14ac:dyDescent="0.2">
      <c r="A298" s="442"/>
      <c r="B298" s="443"/>
      <c r="C298" s="442"/>
      <c r="D298" s="526" t="s">
        <v>143</v>
      </c>
      <c r="E298" s="442"/>
      <c r="F298" s="527" t="s">
        <v>1124</v>
      </c>
      <c r="G298" s="442"/>
      <c r="H298" s="442"/>
      <c r="I298" s="429"/>
      <c r="J298" s="442"/>
      <c r="K298" s="442"/>
      <c r="L298" s="443"/>
      <c r="M298" s="528"/>
      <c r="N298" s="529"/>
      <c r="O298" s="530"/>
      <c r="P298" s="530"/>
      <c r="Q298" s="530"/>
      <c r="R298" s="530"/>
      <c r="S298" s="530"/>
      <c r="T298" s="531"/>
      <c r="U298" s="442"/>
      <c r="V298" s="442"/>
      <c r="W298" s="442"/>
      <c r="X298" s="442"/>
      <c r="Y298" s="442"/>
      <c r="Z298" s="442"/>
      <c r="AA298" s="442"/>
      <c r="AB298" s="442"/>
      <c r="AC298" s="442"/>
      <c r="AD298" s="442"/>
      <c r="AE298" s="442"/>
      <c r="AT298" s="435" t="s">
        <v>143</v>
      </c>
      <c r="AU298" s="435" t="s">
        <v>80</v>
      </c>
    </row>
    <row r="299" spans="1:65" s="445" customFormat="1" ht="16.5" customHeight="1" x14ac:dyDescent="0.2">
      <c r="A299" s="442"/>
      <c r="B299" s="443"/>
      <c r="C299" s="514" t="s">
        <v>383</v>
      </c>
      <c r="D299" s="514" t="s">
        <v>136</v>
      </c>
      <c r="E299" s="515" t="s">
        <v>1125</v>
      </c>
      <c r="F299" s="516" t="s">
        <v>1126</v>
      </c>
      <c r="G299" s="517" t="s">
        <v>219</v>
      </c>
      <c r="H299" s="518">
        <v>19.584</v>
      </c>
      <c r="I299" s="401"/>
      <c r="J299" s="519">
        <f>ROUND(I299*H299,2)</f>
        <v>0</v>
      </c>
      <c r="K299" s="516" t="s">
        <v>140</v>
      </c>
      <c r="L299" s="443"/>
      <c r="M299" s="520" t="s">
        <v>3</v>
      </c>
      <c r="N299" s="521" t="s">
        <v>42</v>
      </c>
      <c r="O299" s="522">
        <v>0.08</v>
      </c>
      <c r="P299" s="522">
        <f>O299*H299</f>
        <v>1.5667200000000001</v>
      </c>
      <c r="Q299" s="522">
        <v>3.6000000000000002E-4</v>
      </c>
      <c r="R299" s="522">
        <f>Q299*H299</f>
        <v>7.0502400000000002E-3</v>
      </c>
      <c r="S299" s="522">
        <v>0</v>
      </c>
      <c r="T299" s="523">
        <f>S299*H299</f>
        <v>0</v>
      </c>
      <c r="U299" s="442"/>
      <c r="V299" s="442"/>
      <c r="W299" s="442"/>
      <c r="X299" s="442"/>
      <c r="Y299" s="442"/>
      <c r="Z299" s="442"/>
      <c r="AA299" s="442"/>
      <c r="AB299" s="442"/>
      <c r="AC299" s="442"/>
      <c r="AD299" s="442"/>
      <c r="AE299" s="442"/>
      <c r="AR299" s="524" t="s">
        <v>141</v>
      </c>
      <c r="AT299" s="524" t="s">
        <v>136</v>
      </c>
      <c r="AU299" s="524" t="s">
        <v>80</v>
      </c>
      <c r="AY299" s="435" t="s">
        <v>134</v>
      </c>
      <c r="BE299" s="525">
        <f>IF(N299="základní",J299,0)</f>
        <v>0</v>
      </c>
      <c r="BF299" s="525">
        <f>IF(N299="snížená",J299,0)</f>
        <v>0</v>
      </c>
      <c r="BG299" s="525">
        <f>IF(N299="zákl. přenesená",J299,0)</f>
        <v>0</v>
      </c>
      <c r="BH299" s="525">
        <f>IF(N299="sníž. přenesená",J299,0)</f>
        <v>0</v>
      </c>
      <c r="BI299" s="525">
        <f>IF(N299="nulová",J299,0)</f>
        <v>0</v>
      </c>
      <c r="BJ299" s="435" t="s">
        <v>20</v>
      </c>
      <c r="BK299" s="525">
        <f>ROUND(I299*H299,2)</f>
        <v>0</v>
      </c>
      <c r="BL299" s="435" t="s">
        <v>141</v>
      </c>
      <c r="BM299" s="524" t="s">
        <v>1127</v>
      </c>
    </row>
    <row r="300" spans="1:65" s="445" customFormat="1" x14ac:dyDescent="0.2">
      <c r="A300" s="442"/>
      <c r="B300" s="443"/>
      <c r="C300" s="442"/>
      <c r="D300" s="526" t="s">
        <v>143</v>
      </c>
      <c r="E300" s="442"/>
      <c r="F300" s="527" t="s">
        <v>1128</v>
      </c>
      <c r="G300" s="442"/>
      <c r="H300" s="442"/>
      <c r="I300" s="429"/>
      <c r="J300" s="442"/>
      <c r="K300" s="442"/>
      <c r="L300" s="443"/>
      <c r="M300" s="528"/>
      <c r="N300" s="529"/>
      <c r="O300" s="530"/>
      <c r="P300" s="530"/>
      <c r="Q300" s="530"/>
      <c r="R300" s="530"/>
      <c r="S300" s="530"/>
      <c r="T300" s="531"/>
      <c r="U300" s="442"/>
      <c r="V300" s="442"/>
      <c r="W300" s="442"/>
      <c r="X300" s="442"/>
      <c r="Y300" s="442"/>
      <c r="Z300" s="442"/>
      <c r="AA300" s="442"/>
      <c r="AB300" s="442"/>
      <c r="AC300" s="442"/>
      <c r="AD300" s="442"/>
      <c r="AE300" s="442"/>
      <c r="AT300" s="435" t="s">
        <v>143</v>
      </c>
      <c r="AU300" s="435" t="s">
        <v>80</v>
      </c>
    </row>
    <row r="301" spans="1:65" s="532" customFormat="1" x14ac:dyDescent="0.2">
      <c r="B301" s="533"/>
      <c r="D301" s="526" t="s">
        <v>145</v>
      </c>
      <c r="E301" s="534" t="s">
        <v>3</v>
      </c>
      <c r="F301" s="535" t="s">
        <v>1129</v>
      </c>
      <c r="H301" s="536">
        <v>19.584</v>
      </c>
      <c r="I301" s="430"/>
      <c r="L301" s="533"/>
      <c r="M301" s="537"/>
      <c r="N301" s="538"/>
      <c r="O301" s="538"/>
      <c r="P301" s="538"/>
      <c r="Q301" s="538"/>
      <c r="R301" s="538"/>
      <c r="S301" s="538"/>
      <c r="T301" s="539"/>
      <c r="AT301" s="534" t="s">
        <v>145</v>
      </c>
      <c r="AU301" s="534" t="s">
        <v>80</v>
      </c>
      <c r="AV301" s="532" t="s">
        <v>80</v>
      </c>
      <c r="AW301" s="532" t="s">
        <v>33</v>
      </c>
      <c r="AX301" s="532" t="s">
        <v>20</v>
      </c>
      <c r="AY301" s="534" t="s">
        <v>134</v>
      </c>
    </row>
    <row r="302" spans="1:65" s="445" customFormat="1" ht="21.75" customHeight="1" x14ac:dyDescent="0.2">
      <c r="A302" s="442"/>
      <c r="B302" s="443"/>
      <c r="C302" s="514" t="s">
        <v>392</v>
      </c>
      <c r="D302" s="514" t="s">
        <v>136</v>
      </c>
      <c r="E302" s="515" t="s">
        <v>1130</v>
      </c>
      <c r="F302" s="516" t="s">
        <v>1131</v>
      </c>
      <c r="G302" s="517" t="s">
        <v>156</v>
      </c>
      <c r="H302" s="518">
        <v>5</v>
      </c>
      <c r="I302" s="401"/>
      <c r="J302" s="519">
        <f>ROUND(I302*H302,2)</f>
        <v>0</v>
      </c>
      <c r="K302" s="516" t="s">
        <v>140</v>
      </c>
      <c r="L302" s="443"/>
      <c r="M302" s="520" t="s">
        <v>3</v>
      </c>
      <c r="N302" s="521" t="s">
        <v>42</v>
      </c>
      <c r="O302" s="522">
        <v>1.35</v>
      </c>
      <c r="P302" s="522">
        <f>O302*H302</f>
        <v>6.75</v>
      </c>
      <c r="Q302" s="522">
        <v>5.0889999999999998E-2</v>
      </c>
      <c r="R302" s="522">
        <f>Q302*H302</f>
        <v>0.25445000000000001</v>
      </c>
      <c r="S302" s="522">
        <v>0</v>
      </c>
      <c r="T302" s="523">
        <f>S302*H302</f>
        <v>0</v>
      </c>
      <c r="U302" s="442"/>
      <c r="V302" s="442"/>
      <c r="W302" s="442"/>
      <c r="X302" s="442"/>
      <c r="Y302" s="442"/>
      <c r="Z302" s="442"/>
      <c r="AA302" s="442"/>
      <c r="AB302" s="442"/>
      <c r="AC302" s="442"/>
      <c r="AD302" s="442"/>
      <c r="AE302" s="442"/>
      <c r="AR302" s="524" t="s">
        <v>141</v>
      </c>
      <c r="AT302" s="524" t="s">
        <v>136</v>
      </c>
      <c r="AU302" s="524" t="s">
        <v>80</v>
      </c>
      <c r="AY302" s="435" t="s">
        <v>134</v>
      </c>
      <c r="BE302" s="525">
        <f>IF(N302="základní",J302,0)</f>
        <v>0</v>
      </c>
      <c r="BF302" s="525">
        <f>IF(N302="snížená",J302,0)</f>
        <v>0</v>
      </c>
      <c r="BG302" s="525">
        <f>IF(N302="zákl. přenesená",J302,0)</f>
        <v>0</v>
      </c>
      <c r="BH302" s="525">
        <f>IF(N302="sníž. přenesená",J302,0)</f>
        <v>0</v>
      </c>
      <c r="BI302" s="525">
        <f>IF(N302="nulová",J302,0)</f>
        <v>0</v>
      </c>
      <c r="BJ302" s="435" t="s">
        <v>20</v>
      </c>
      <c r="BK302" s="525">
        <f>ROUND(I302*H302,2)</f>
        <v>0</v>
      </c>
      <c r="BL302" s="435" t="s">
        <v>141</v>
      </c>
      <c r="BM302" s="524" t="s">
        <v>1132</v>
      </c>
    </row>
    <row r="303" spans="1:65" s="445" customFormat="1" ht="19.5" x14ac:dyDescent="0.2">
      <c r="A303" s="442"/>
      <c r="B303" s="443"/>
      <c r="C303" s="442"/>
      <c r="D303" s="526" t="s">
        <v>143</v>
      </c>
      <c r="E303" s="442"/>
      <c r="F303" s="527" t="s">
        <v>1133</v>
      </c>
      <c r="G303" s="442"/>
      <c r="H303" s="442"/>
      <c r="I303" s="429"/>
      <c r="J303" s="442"/>
      <c r="K303" s="442"/>
      <c r="L303" s="443"/>
      <c r="M303" s="528"/>
      <c r="N303" s="529"/>
      <c r="O303" s="530"/>
      <c r="P303" s="530"/>
      <c r="Q303" s="530"/>
      <c r="R303" s="530"/>
      <c r="S303" s="530"/>
      <c r="T303" s="531"/>
      <c r="U303" s="442"/>
      <c r="V303" s="442"/>
      <c r="W303" s="442"/>
      <c r="X303" s="442"/>
      <c r="Y303" s="442"/>
      <c r="Z303" s="442"/>
      <c r="AA303" s="442"/>
      <c r="AB303" s="442"/>
      <c r="AC303" s="442"/>
      <c r="AD303" s="442"/>
      <c r="AE303" s="442"/>
      <c r="AT303" s="435" t="s">
        <v>143</v>
      </c>
      <c r="AU303" s="435" t="s">
        <v>80</v>
      </c>
    </row>
    <row r="304" spans="1:65" s="445" customFormat="1" ht="16.5" customHeight="1" x14ac:dyDescent="0.2">
      <c r="A304" s="442"/>
      <c r="B304" s="443"/>
      <c r="C304" s="514" t="s">
        <v>397</v>
      </c>
      <c r="D304" s="514" t="s">
        <v>136</v>
      </c>
      <c r="E304" s="515" t="s">
        <v>1134</v>
      </c>
      <c r="F304" s="516" t="s">
        <v>1135</v>
      </c>
      <c r="G304" s="517" t="s">
        <v>156</v>
      </c>
      <c r="H304" s="518">
        <v>4.5999999999999999E-2</v>
      </c>
      <c r="I304" s="401"/>
      <c r="J304" s="519">
        <f>ROUND(I304*H304,2)</f>
        <v>0</v>
      </c>
      <c r="K304" s="516" t="s">
        <v>140</v>
      </c>
      <c r="L304" s="443"/>
      <c r="M304" s="520" t="s">
        <v>3</v>
      </c>
      <c r="N304" s="521" t="s">
        <v>42</v>
      </c>
      <c r="O304" s="522">
        <v>1.224</v>
      </c>
      <c r="P304" s="522">
        <f>O304*H304</f>
        <v>5.6304E-2</v>
      </c>
      <c r="Q304" s="522">
        <v>2.2564799999999998</v>
      </c>
      <c r="R304" s="522">
        <f>Q304*H304</f>
        <v>0.10379807999999999</v>
      </c>
      <c r="S304" s="522">
        <v>0</v>
      </c>
      <c r="T304" s="523">
        <f>S304*H304</f>
        <v>0</v>
      </c>
      <c r="U304" s="442"/>
      <c r="V304" s="442"/>
      <c r="W304" s="442"/>
      <c r="X304" s="442"/>
      <c r="Y304" s="442"/>
      <c r="Z304" s="442"/>
      <c r="AA304" s="442"/>
      <c r="AB304" s="442"/>
      <c r="AC304" s="442"/>
      <c r="AD304" s="442"/>
      <c r="AE304" s="442"/>
      <c r="AR304" s="524" t="s">
        <v>141</v>
      </c>
      <c r="AT304" s="524" t="s">
        <v>136</v>
      </c>
      <c r="AU304" s="524" t="s">
        <v>80</v>
      </c>
      <c r="AY304" s="435" t="s">
        <v>134</v>
      </c>
      <c r="BE304" s="525">
        <f>IF(N304="základní",J304,0)</f>
        <v>0</v>
      </c>
      <c r="BF304" s="525">
        <f>IF(N304="snížená",J304,0)</f>
        <v>0</v>
      </c>
      <c r="BG304" s="525">
        <f>IF(N304="zákl. přenesená",J304,0)</f>
        <v>0</v>
      </c>
      <c r="BH304" s="525">
        <f>IF(N304="sníž. přenesená",J304,0)</f>
        <v>0</v>
      </c>
      <c r="BI304" s="525">
        <f>IF(N304="nulová",J304,0)</f>
        <v>0</v>
      </c>
      <c r="BJ304" s="435" t="s">
        <v>20</v>
      </c>
      <c r="BK304" s="525">
        <f>ROUND(I304*H304,2)</f>
        <v>0</v>
      </c>
      <c r="BL304" s="435" t="s">
        <v>141</v>
      </c>
      <c r="BM304" s="524" t="s">
        <v>1136</v>
      </c>
    </row>
    <row r="305" spans="1:65" s="445" customFormat="1" ht="19.5" x14ac:dyDescent="0.2">
      <c r="A305" s="442"/>
      <c r="B305" s="443"/>
      <c r="C305" s="442"/>
      <c r="D305" s="526" t="s">
        <v>143</v>
      </c>
      <c r="E305" s="442"/>
      <c r="F305" s="527" t="s">
        <v>1137</v>
      </c>
      <c r="G305" s="442"/>
      <c r="H305" s="442"/>
      <c r="I305" s="429"/>
      <c r="J305" s="442"/>
      <c r="K305" s="442"/>
      <c r="L305" s="443"/>
      <c r="M305" s="528"/>
      <c r="N305" s="529"/>
      <c r="O305" s="530"/>
      <c r="P305" s="530"/>
      <c r="Q305" s="530"/>
      <c r="R305" s="530"/>
      <c r="S305" s="530"/>
      <c r="T305" s="531"/>
      <c r="U305" s="442"/>
      <c r="V305" s="442"/>
      <c r="W305" s="442"/>
      <c r="X305" s="442"/>
      <c r="Y305" s="442"/>
      <c r="Z305" s="442"/>
      <c r="AA305" s="442"/>
      <c r="AB305" s="442"/>
      <c r="AC305" s="442"/>
      <c r="AD305" s="442"/>
      <c r="AE305" s="442"/>
      <c r="AT305" s="435" t="s">
        <v>143</v>
      </c>
      <c r="AU305" s="435" t="s">
        <v>80</v>
      </c>
    </row>
    <row r="306" spans="1:65" s="540" customFormat="1" x14ac:dyDescent="0.2">
      <c r="B306" s="541"/>
      <c r="D306" s="526" t="s">
        <v>145</v>
      </c>
      <c r="E306" s="542" t="s">
        <v>3</v>
      </c>
      <c r="F306" s="543" t="s">
        <v>1075</v>
      </c>
      <c r="H306" s="542" t="s">
        <v>3</v>
      </c>
      <c r="I306" s="431"/>
      <c r="L306" s="541"/>
      <c r="M306" s="544"/>
      <c r="N306" s="545"/>
      <c r="O306" s="545"/>
      <c r="P306" s="545"/>
      <c r="Q306" s="545"/>
      <c r="R306" s="545"/>
      <c r="S306" s="545"/>
      <c r="T306" s="546"/>
      <c r="AT306" s="542" t="s">
        <v>145</v>
      </c>
      <c r="AU306" s="542" t="s">
        <v>80</v>
      </c>
      <c r="AV306" s="540" t="s">
        <v>20</v>
      </c>
      <c r="AW306" s="540" t="s">
        <v>33</v>
      </c>
      <c r="AX306" s="540" t="s">
        <v>71</v>
      </c>
      <c r="AY306" s="542" t="s">
        <v>134</v>
      </c>
    </row>
    <row r="307" spans="1:65" s="532" customFormat="1" x14ac:dyDescent="0.2">
      <c r="B307" s="533"/>
      <c r="D307" s="526" t="s">
        <v>145</v>
      </c>
      <c r="E307" s="534" t="s">
        <v>3</v>
      </c>
      <c r="F307" s="535" t="s">
        <v>1138</v>
      </c>
      <c r="H307" s="536">
        <v>4.5999999999999999E-2</v>
      </c>
      <c r="I307" s="430"/>
      <c r="L307" s="533"/>
      <c r="M307" s="537"/>
      <c r="N307" s="538"/>
      <c r="O307" s="538"/>
      <c r="P307" s="538"/>
      <c r="Q307" s="538"/>
      <c r="R307" s="538"/>
      <c r="S307" s="538"/>
      <c r="T307" s="539"/>
      <c r="AT307" s="534" t="s">
        <v>145</v>
      </c>
      <c r="AU307" s="534" t="s">
        <v>80</v>
      </c>
      <c r="AV307" s="532" t="s">
        <v>80</v>
      </c>
      <c r="AW307" s="532" t="s">
        <v>33</v>
      </c>
      <c r="AX307" s="532" t="s">
        <v>20</v>
      </c>
      <c r="AY307" s="534" t="s">
        <v>134</v>
      </c>
    </row>
    <row r="308" spans="1:65" s="445" customFormat="1" ht="16.5" customHeight="1" x14ac:dyDescent="0.2">
      <c r="A308" s="442"/>
      <c r="B308" s="443"/>
      <c r="C308" s="514" t="s">
        <v>405</v>
      </c>
      <c r="D308" s="514" t="s">
        <v>136</v>
      </c>
      <c r="E308" s="515" t="s">
        <v>1139</v>
      </c>
      <c r="F308" s="516" t="s">
        <v>1140</v>
      </c>
      <c r="G308" s="517" t="s">
        <v>219</v>
      </c>
      <c r="H308" s="518">
        <v>1.1299999999999999</v>
      </c>
      <c r="I308" s="401"/>
      <c r="J308" s="519">
        <f>ROUND(I308*H308,2)</f>
        <v>0</v>
      </c>
      <c r="K308" s="516" t="s">
        <v>140</v>
      </c>
      <c r="L308" s="443"/>
      <c r="M308" s="520" t="s">
        <v>3</v>
      </c>
      <c r="N308" s="521" t="s">
        <v>42</v>
      </c>
      <c r="O308" s="522">
        <v>0.377</v>
      </c>
      <c r="P308" s="522">
        <f>O308*H308</f>
        <v>0.42600999999999994</v>
      </c>
      <c r="Q308" s="522">
        <v>5.3299999999999997E-3</v>
      </c>
      <c r="R308" s="522">
        <f>Q308*H308</f>
        <v>6.0228999999999994E-3</v>
      </c>
      <c r="S308" s="522">
        <v>0</v>
      </c>
      <c r="T308" s="523">
        <f>S308*H308</f>
        <v>0</v>
      </c>
      <c r="U308" s="442"/>
      <c r="V308" s="442"/>
      <c r="W308" s="442"/>
      <c r="X308" s="442"/>
      <c r="Y308" s="442"/>
      <c r="Z308" s="442"/>
      <c r="AA308" s="442"/>
      <c r="AB308" s="442"/>
      <c r="AC308" s="442"/>
      <c r="AD308" s="442"/>
      <c r="AE308" s="442"/>
      <c r="AR308" s="524" t="s">
        <v>141</v>
      </c>
      <c r="AT308" s="524" t="s">
        <v>136</v>
      </c>
      <c r="AU308" s="524" t="s">
        <v>80</v>
      </c>
      <c r="AY308" s="435" t="s">
        <v>134</v>
      </c>
      <c r="BE308" s="525">
        <f>IF(N308="základní",J308,0)</f>
        <v>0</v>
      </c>
      <c r="BF308" s="525">
        <f>IF(N308="snížená",J308,0)</f>
        <v>0</v>
      </c>
      <c r="BG308" s="525">
        <f>IF(N308="zákl. přenesená",J308,0)</f>
        <v>0</v>
      </c>
      <c r="BH308" s="525">
        <f>IF(N308="sníž. přenesená",J308,0)</f>
        <v>0</v>
      </c>
      <c r="BI308" s="525">
        <f>IF(N308="nulová",J308,0)</f>
        <v>0</v>
      </c>
      <c r="BJ308" s="435" t="s">
        <v>20</v>
      </c>
      <c r="BK308" s="525">
        <f>ROUND(I308*H308,2)</f>
        <v>0</v>
      </c>
      <c r="BL308" s="435" t="s">
        <v>141</v>
      </c>
      <c r="BM308" s="524" t="s">
        <v>1141</v>
      </c>
    </row>
    <row r="309" spans="1:65" s="445" customFormat="1" x14ac:dyDescent="0.2">
      <c r="A309" s="442"/>
      <c r="B309" s="443"/>
      <c r="C309" s="442"/>
      <c r="D309" s="526" t="s">
        <v>143</v>
      </c>
      <c r="E309" s="442"/>
      <c r="F309" s="527" t="s">
        <v>1142</v>
      </c>
      <c r="G309" s="442"/>
      <c r="H309" s="442"/>
      <c r="I309" s="429"/>
      <c r="J309" s="442"/>
      <c r="K309" s="442"/>
      <c r="L309" s="443"/>
      <c r="M309" s="528"/>
      <c r="N309" s="529"/>
      <c r="O309" s="530"/>
      <c r="P309" s="530"/>
      <c r="Q309" s="530"/>
      <c r="R309" s="530"/>
      <c r="S309" s="530"/>
      <c r="T309" s="531"/>
      <c r="U309" s="442"/>
      <c r="V309" s="442"/>
      <c r="W309" s="442"/>
      <c r="X309" s="442"/>
      <c r="Y309" s="442"/>
      <c r="Z309" s="442"/>
      <c r="AA309" s="442"/>
      <c r="AB309" s="442"/>
      <c r="AC309" s="442"/>
      <c r="AD309" s="442"/>
      <c r="AE309" s="442"/>
      <c r="AT309" s="435" t="s">
        <v>143</v>
      </c>
      <c r="AU309" s="435" t="s">
        <v>80</v>
      </c>
    </row>
    <row r="310" spans="1:65" s="540" customFormat="1" x14ac:dyDescent="0.2">
      <c r="B310" s="541"/>
      <c r="D310" s="526" t="s">
        <v>145</v>
      </c>
      <c r="E310" s="542" t="s">
        <v>3</v>
      </c>
      <c r="F310" s="543" t="s">
        <v>1075</v>
      </c>
      <c r="H310" s="542" t="s">
        <v>3</v>
      </c>
      <c r="I310" s="431"/>
      <c r="L310" s="541"/>
      <c r="M310" s="544"/>
      <c r="N310" s="545"/>
      <c r="O310" s="545"/>
      <c r="P310" s="545"/>
      <c r="Q310" s="545"/>
      <c r="R310" s="545"/>
      <c r="S310" s="545"/>
      <c r="T310" s="546"/>
      <c r="AT310" s="542" t="s">
        <v>145</v>
      </c>
      <c r="AU310" s="542" t="s">
        <v>80</v>
      </c>
      <c r="AV310" s="540" t="s">
        <v>20</v>
      </c>
      <c r="AW310" s="540" t="s">
        <v>33</v>
      </c>
      <c r="AX310" s="540" t="s">
        <v>71</v>
      </c>
      <c r="AY310" s="542" t="s">
        <v>134</v>
      </c>
    </row>
    <row r="311" spans="1:65" s="532" customFormat="1" x14ac:dyDescent="0.2">
      <c r="B311" s="533"/>
      <c r="D311" s="526" t="s">
        <v>145</v>
      </c>
      <c r="E311" s="534" t="s">
        <v>3</v>
      </c>
      <c r="F311" s="535" t="s">
        <v>1143</v>
      </c>
      <c r="H311" s="536">
        <v>1.1299999999999999</v>
      </c>
      <c r="I311" s="430"/>
      <c r="L311" s="533"/>
      <c r="M311" s="537"/>
      <c r="N311" s="538"/>
      <c r="O311" s="538"/>
      <c r="P311" s="538"/>
      <c r="Q311" s="538"/>
      <c r="R311" s="538"/>
      <c r="S311" s="538"/>
      <c r="T311" s="539"/>
      <c r="AT311" s="534" t="s">
        <v>145</v>
      </c>
      <c r="AU311" s="534" t="s">
        <v>80</v>
      </c>
      <c r="AV311" s="532" t="s">
        <v>80</v>
      </c>
      <c r="AW311" s="532" t="s">
        <v>33</v>
      </c>
      <c r="AX311" s="532" t="s">
        <v>20</v>
      </c>
      <c r="AY311" s="534" t="s">
        <v>134</v>
      </c>
    </row>
    <row r="312" spans="1:65" s="445" customFormat="1" ht="16.5" customHeight="1" x14ac:dyDescent="0.2">
      <c r="A312" s="442"/>
      <c r="B312" s="443"/>
      <c r="C312" s="514" t="s">
        <v>418</v>
      </c>
      <c r="D312" s="514" t="s">
        <v>136</v>
      </c>
      <c r="E312" s="515" t="s">
        <v>1144</v>
      </c>
      <c r="F312" s="516" t="s">
        <v>1145</v>
      </c>
      <c r="G312" s="517" t="s">
        <v>219</v>
      </c>
      <c r="H312" s="518">
        <v>1.1299999999999999</v>
      </c>
      <c r="I312" s="401"/>
      <c r="J312" s="519">
        <f>ROUND(I312*H312,2)</f>
        <v>0</v>
      </c>
      <c r="K312" s="516" t="s">
        <v>140</v>
      </c>
      <c r="L312" s="443"/>
      <c r="M312" s="520" t="s">
        <v>3</v>
      </c>
      <c r="N312" s="521" t="s">
        <v>42</v>
      </c>
      <c r="O312" s="522">
        <v>0.22500000000000001</v>
      </c>
      <c r="P312" s="522">
        <f>O312*H312</f>
        <v>0.25424999999999998</v>
      </c>
      <c r="Q312" s="522">
        <v>0</v>
      </c>
      <c r="R312" s="522">
        <f>Q312*H312</f>
        <v>0</v>
      </c>
      <c r="S312" s="522">
        <v>0</v>
      </c>
      <c r="T312" s="523">
        <f>S312*H312</f>
        <v>0</v>
      </c>
      <c r="U312" s="442"/>
      <c r="V312" s="442"/>
      <c r="W312" s="442"/>
      <c r="X312" s="442"/>
      <c r="Y312" s="442"/>
      <c r="Z312" s="442"/>
      <c r="AA312" s="442"/>
      <c r="AB312" s="442"/>
      <c r="AC312" s="442"/>
      <c r="AD312" s="442"/>
      <c r="AE312" s="442"/>
      <c r="AR312" s="524" t="s">
        <v>141</v>
      </c>
      <c r="AT312" s="524" t="s">
        <v>136</v>
      </c>
      <c r="AU312" s="524" t="s">
        <v>80</v>
      </c>
      <c r="AY312" s="435" t="s">
        <v>134</v>
      </c>
      <c r="BE312" s="525">
        <f>IF(N312="základní",J312,0)</f>
        <v>0</v>
      </c>
      <c r="BF312" s="525">
        <f>IF(N312="snížená",J312,0)</f>
        <v>0</v>
      </c>
      <c r="BG312" s="525">
        <f>IF(N312="zákl. přenesená",J312,0)</f>
        <v>0</v>
      </c>
      <c r="BH312" s="525">
        <f>IF(N312="sníž. přenesená",J312,0)</f>
        <v>0</v>
      </c>
      <c r="BI312" s="525">
        <f>IF(N312="nulová",J312,0)</f>
        <v>0</v>
      </c>
      <c r="BJ312" s="435" t="s">
        <v>20</v>
      </c>
      <c r="BK312" s="525">
        <f>ROUND(I312*H312,2)</f>
        <v>0</v>
      </c>
      <c r="BL312" s="435" t="s">
        <v>141</v>
      </c>
      <c r="BM312" s="524" t="s">
        <v>1146</v>
      </c>
    </row>
    <row r="313" spans="1:65" s="445" customFormat="1" x14ac:dyDescent="0.2">
      <c r="A313" s="442"/>
      <c r="B313" s="443"/>
      <c r="C313" s="442"/>
      <c r="D313" s="526" t="s">
        <v>143</v>
      </c>
      <c r="E313" s="442"/>
      <c r="F313" s="527" t="s">
        <v>1147</v>
      </c>
      <c r="G313" s="442"/>
      <c r="H313" s="442"/>
      <c r="I313" s="429"/>
      <c r="J313" s="442"/>
      <c r="K313" s="442"/>
      <c r="L313" s="443"/>
      <c r="M313" s="528"/>
      <c r="N313" s="529"/>
      <c r="O313" s="530"/>
      <c r="P313" s="530"/>
      <c r="Q313" s="530"/>
      <c r="R313" s="530"/>
      <c r="S313" s="530"/>
      <c r="T313" s="531"/>
      <c r="U313" s="442"/>
      <c r="V313" s="442"/>
      <c r="W313" s="442"/>
      <c r="X313" s="442"/>
      <c r="Y313" s="442"/>
      <c r="Z313" s="442"/>
      <c r="AA313" s="442"/>
      <c r="AB313" s="442"/>
      <c r="AC313" s="442"/>
      <c r="AD313" s="442"/>
      <c r="AE313" s="442"/>
      <c r="AT313" s="435" t="s">
        <v>143</v>
      </c>
      <c r="AU313" s="435" t="s">
        <v>80</v>
      </c>
    </row>
    <row r="314" spans="1:65" s="445" customFormat="1" ht="16.5" customHeight="1" x14ac:dyDescent="0.2">
      <c r="A314" s="442"/>
      <c r="B314" s="443"/>
      <c r="C314" s="514" t="s">
        <v>424</v>
      </c>
      <c r="D314" s="514" t="s">
        <v>136</v>
      </c>
      <c r="E314" s="515" t="s">
        <v>1148</v>
      </c>
      <c r="F314" s="516" t="s">
        <v>1149</v>
      </c>
      <c r="G314" s="517" t="s">
        <v>219</v>
      </c>
      <c r="H314" s="518">
        <v>0.77</v>
      </c>
      <c r="I314" s="401"/>
      <c r="J314" s="519">
        <f>ROUND(I314*H314,2)</f>
        <v>0</v>
      </c>
      <c r="K314" s="516" t="s">
        <v>140</v>
      </c>
      <c r="L314" s="443"/>
      <c r="M314" s="520" t="s">
        <v>3</v>
      </c>
      <c r="N314" s="521" t="s">
        <v>42</v>
      </c>
      <c r="O314" s="522">
        <v>0.16900000000000001</v>
      </c>
      <c r="P314" s="522">
        <f>O314*H314</f>
        <v>0.13013000000000002</v>
      </c>
      <c r="Q314" s="522">
        <v>8.0999999999999996E-4</v>
      </c>
      <c r="R314" s="522">
        <f>Q314*H314</f>
        <v>6.2369999999999993E-4</v>
      </c>
      <c r="S314" s="522">
        <v>0</v>
      </c>
      <c r="T314" s="523">
        <f>S314*H314</f>
        <v>0</v>
      </c>
      <c r="U314" s="442"/>
      <c r="V314" s="442"/>
      <c r="W314" s="442"/>
      <c r="X314" s="442"/>
      <c r="Y314" s="442"/>
      <c r="Z314" s="442"/>
      <c r="AA314" s="442"/>
      <c r="AB314" s="442"/>
      <c r="AC314" s="442"/>
      <c r="AD314" s="442"/>
      <c r="AE314" s="442"/>
      <c r="AR314" s="524" t="s">
        <v>141</v>
      </c>
      <c r="AT314" s="524" t="s">
        <v>136</v>
      </c>
      <c r="AU314" s="524" t="s">
        <v>80</v>
      </c>
      <c r="AY314" s="435" t="s">
        <v>134</v>
      </c>
      <c r="BE314" s="525">
        <f>IF(N314="základní",J314,0)</f>
        <v>0</v>
      </c>
      <c r="BF314" s="525">
        <f>IF(N314="snížená",J314,0)</f>
        <v>0</v>
      </c>
      <c r="BG314" s="525">
        <f>IF(N314="zákl. přenesená",J314,0)</f>
        <v>0</v>
      </c>
      <c r="BH314" s="525">
        <f>IF(N314="sníž. přenesená",J314,0)</f>
        <v>0</v>
      </c>
      <c r="BI314" s="525">
        <f>IF(N314="nulová",J314,0)</f>
        <v>0</v>
      </c>
      <c r="BJ314" s="435" t="s">
        <v>20</v>
      </c>
      <c r="BK314" s="525">
        <f>ROUND(I314*H314,2)</f>
        <v>0</v>
      </c>
      <c r="BL314" s="435" t="s">
        <v>141</v>
      </c>
      <c r="BM314" s="524" t="s">
        <v>1150</v>
      </c>
    </row>
    <row r="315" spans="1:65" s="445" customFormat="1" x14ac:dyDescent="0.2">
      <c r="A315" s="442"/>
      <c r="B315" s="443"/>
      <c r="C315" s="442"/>
      <c r="D315" s="526" t="s">
        <v>143</v>
      </c>
      <c r="E315" s="442"/>
      <c r="F315" s="527" t="s">
        <v>1151</v>
      </c>
      <c r="G315" s="442"/>
      <c r="H315" s="442"/>
      <c r="I315" s="429"/>
      <c r="J315" s="442"/>
      <c r="K315" s="442"/>
      <c r="L315" s="443"/>
      <c r="M315" s="528"/>
      <c r="N315" s="529"/>
      <c r="O315" s="530"/>
      <c r="P315" s="530"/>
      <c r="Q315" s="530"/>
      <c r="R315" s="530"/>
      <c r="S315" s="530"/>
      <c r="T315" s="531"/>
      <c r="U315" s="442"/>
      <c r="V315" s="442"/>
      <c r="W315" s="442"/>
      <c r="X315" s="442"/>
      <c r="Y315" s="442"/>
      <c r="Z315" s="442"/>
      <c r="AA315" s="442"/>
      <c r="AB315" s="442"/>
      <c r="AC315" s="442"/>
      <c r="AD315" s="442"/>
      <c r="AE315" s="442"/>
      <c r="AT315" s="435" t="s">
        <v>143</v>
      </c>
      <c r="AU315" s="435" t="s">
        <v>80</v>
      </c>
    </row>
    <row r="316" spans="1:65" s="540" customFormat="1" x14ac:dyDescent="0.2">
      <c r="B316" s="541"/>
      <c r="D316" s="526" t="s">
        <v>145</v>
      </c>
      <c r="E316" s="542" t="s">
        <v>3</v>
      </c>
      <c r="F316" s="543" t="s">
        <v>1075</v>
      </c>
      <c r="H316" s="542" t="s">
        <v>3</v>
      </c>
      <c r="I316" s="431"/>
      <c r="L316" s="541"/>
      <c r="M316" s="544"/>
      <c r="N316" s="545"/>
      <c r="O316" s="545"/>
      <c r="P316" s="545"/>
      <c r="Q316" s="545"/>
      <c r="R316" s="545"/>
      <c r="S316" s="545"/>
      <c r="T316" s="546"/>
      <c r="AT316" s="542" t="s">
        <v>145</v>
      </c>
      <c r="AU316" s="542" t="s">
        <v>80</v>
      </c>
      <c r="AV316" s="540" t="s">
        <v>20</v>
      </c>
      <c r="AW316" s="540" t="s">
        <v>33</v>
      </c>
      <c r="AX316" s="540" t="s">
        <v>71</v>
      </c>
      <c r="AY316" s="542" t="s">
        <v>134</v>
      </c>
    </row>
    <row r="317" spans="1:65" s="532" customFormat="1" x14ac:dyDescent="0.2">
      <c r="B317" s="533"/>
      <c r="D317" s="526" t="s">
        <v>145</v>
      </c>
      <c r="E317" s="534" t="s">
        <v>3</v>
      </c>
      <c r="F317" s="535" t="s">
        <v>1152</v>
      </c>
      <c r="H317" s="536">
        <v>0.77</v>
      </c>
      <c r="I317" s="430"/>
      <c r="L317" s="533"/>
      <c r="M317" s="537"/>
      <c r="N317" s="538"/>
      <c r="O317" s="538"/>
      <c r="P317" s="538"/>
      <c r="Q317" s="538"/>
      <c r="R317" s="538"/>
      <c r="S317" s="538"/>
      <c r="T317" s="539"/>
      <c r="AT317" s="534" t="s">
        <v>145</v>
      </c>
      <c r="AU317" s="534" t="s">
        <v>80</v>
      </c>
      <c r="AV317" s="532" t="s">
        <v>80</v>
      </c>
      <c r="AW317" s="532" t="s">
        <v>33</v>
      </c>
      <c r="AX317" s="532" t="s">
        <v>20</v>
      </c>
      <c r="AY317" s="534" t="s">
        <v>134</v>
      </c>
    </row>
    <row r="318" spans="1:65" s="445" customFormat="1" ht="16.5" customHeight="1" x14ac:dyDescent="0.2">
      <c r="A318" s="442"/>
      <c r="B318" s="443"/>
      <c r="C318" s="514" t="s">
        <v>428</v>
      </c>
      <c r="D318" s="514" t="s">
        <v>136</v>
      </c>
      <c r="E318" s="515" t="s">
        <v>1153</v>
      </c>
      <c r="F318" s="516" t="s">
        <v>1154</v>
      </c>
      <c r="G318" s="517" t="s">
        <v>219</v>
      </c>
      <c r="H318" s="518">
        <v>0.77</v>
      </c>
      <c r="I318" s="401"/>
      <c r="J318" s="519">
        <f>ROUND(I318*H318,2)</f>
        <v>0</v>
      </c>
      <c r="K318" s="516" t="s">
        <v>140</v>
      </c>
      <c r="L318" s="443"/>
      <c r="M318" s="520" t="s">
        <v>3</v>
      </c>
      <c r="N318" s="521" t="s">
        <v>42</v>
      </c>
      <c r="O318" s="522">
        <v>0.08</v>
      </c>
      <c r="P318" s="522">
        <f>O318*H318</f>
        <v>6.1600000000000002E-2</v>
      </c>
      <c r="Q318" s="522">
        <v>0</v>
      </c>
      <c r="R318" s="522">
        <f>Q318*H318</f>
        <v>0</v>
      </c>
      <c r="S318" s="522">
        <v>0</v>
      </c>
      <c r="T318" s="523">
        <f>S318*H318</f>
        <v>0</v>
      </c>
      <c r="U318" s="442"/>
      <c r="V318" s="442"/>
      <c r="W318" s="442"/>
      <c r="X318" s="442"/>
      <c r="Y318" s="442"/>
      <c r="Z318" s="442"/>
      <c r="AA318" s="442"/>
      <c r="AB318" s="442"/>
      <c r="AC318" s="442"/>
      <c r="AD318" s="442"/>
      <c r="AE318" s="442"/>
      <c r="AR318" s="524" t="s">
        <v>141</v>
      </c>
      <c r="AT318" s="524" t="s">
        <v>136</v>
      </c>
      <c r="AU318" s="524" t="s">
        <v>80</v>
      </c>
      <c r="AY318" s="435" t="s">
        <v>134</v>
      </c>
      <c r="BE318" s="525">
        <f>IF(N318="základní",J318,0)</f>
        <v>0</v>
      </c>
      <c r="BF318" s="525">
        <f>IF(N318="snížená",J318,0)</f>
        <v>0</v>
      </c>
      <c r="BG318" s="525">
        <f>IF(N318="zákl. přenesená",J318,0)</f>
        <v>0</v>
      </c>
      <c r="BH318" s="525">
        <f>IF(N318="sníž. přenesená",J318,0)</f>
        <v>0</v>
      </c>
      <c r="BI318" s="525">
        <f>IF(N318="nulová",J318,0)</f>
        <v>0</v>
      </c>
      <c r="BJ318" s="435" t="s">
        <v>20</v>
      </c>
      <c r="BK318" s="525">
        <f>ROUND(I318*H318,2)</f>
        <v>0</v>
      </c>
      <c r="BL318" s="435" t="s">
        <v>141</v>
      </c>
      <c r="BM318" s="524" t="s">
        <v>1155</v>
      </c>
    </row>
    <row r="319" spans="1:65" s="445" customFormat="1" x14ac:dyDescent="0.2">
      <c r="A319" s="442"/>
      <c r="B319" s="443"/>
      <c r="C319" s="442"/>
      <c r="D319" s="526" t="s">
        <v>143</v>
      </c>
      <c r="E319" s="442"/>
      <c r="F319" s="527" t="s">
        <v>1156</v>
      </c>
      <c r="G319" s="442"/>
      <c r="H319" s="442"/>
      <c r="I319" s="429"/>
      <c r="J319" s="442"/>
      <c r="K319" s="442"/>
      <c r="L319" s="443"/>
      <c r="M319" s="528"/>
      <c r="N319" s="529"/>
      <c r="O319" s="530"/>
      <c r="P319" s="530"/>
      <c r="Q319" s="530"/>
      <c r="R319" s="530"/>
      <c r="S319" s="530"/>
      <c r="T319" s="531"/>
      <c r="U319" s="442"/>
      <c r="V319" s="442"/>
      <c r="W319" s="442"/>
      <c r="X319" s="442"/>
      <c r="Y319" s="442"/>
      <c r="Z319" s="442"/>
      <c r="AA319" s="442"/>
      <c r="AB319" s="442"/>
      <c r="AC319" s="442"/>
      <c r="AD319" s="442"/>
      <c r="AE319" s="442"/>
      <c r="AT319" s="435" t="s">
        <v>143</v>
      </c>
      <c r="AU319" s="435" t="s">
        <v>80</v>
      </c>
    </row>
    <row r="320" spans="1:65" s="445" customFormat="1" ht="16.5" customHeight="1" x14ac:dyDescent="0.2">
      <c r="A320" s="442"/>
      <c r="B320" s="443"/>
      <c r="C320" s="514" t="s">
        <v>434</v>
      </c>
      <c r="D320" s="514" t="s">
        <v>136</v>
      </c>
      <c r="E320" s="515" t="s">
        <v>1157</v>
      </c>
      <c r="F320" s="516" t="s">
        <v>1158</v>
      </c>
      <c r="G320" s="517" t="s">
        <v>199</v>
      </c>
      <c r="H320" s="518">
        <v>6.0000000000000001E-3</v>
      </c>
      <c r="I320" s="401"/>
      <c r="J320" s="519">
        <f>ROUND(I320*H320,2)</f>
        <v>0</v>
      </c>
      <c r="K320" s="516" t="s">
        <v>140</v>
      </c>
      <c r="L320" s="443"/>
      <c r="M320" s="520" t="s">
        <v>3</v>
      </c>
      <c r="N320" s="521" t="s">
        <v>42</v>
      </c>
      <c r="O320" s="522">
        <v>27.83</v>
      </c>
      <c r="P320" s="522">
        <f>O320*H320</f>
        <v>0.16697999999999999</v>
      </c>
      <c r="Q320" s="522">
        <v>1.05555</v>
      </c>
      <c r="R320" s="522">
        <f>Q320*H320</f>
        <v>6.3333E-3</v>
      </c>
      <c r="S320" s="522">
        <v>0</v>
      </c>
      <c r="T320" s="523">
        <f>S320*H320</f>
        <v>0</v>
      </c>
      <c r="U320" s="442"/>
      <c r="V320" s="442"/>
      <c r="W320" s="442"/>
      <c r="X320" s="442"/>
      <c r="Y320" s="442"/>
      <c r="Z320" s="442"/>
      <c r="AA320" s="442"/>
      <c r="AB320" s="442"/>
      <c r="AC320" s="442"/>
      <c r="AD320" s="442"/>
      <c r="AE320" s="442"/>
      <c r="AR320" s="524" t="s">
        <v>141</v>
      </c>
      <c r="AT320" s="524" t="s">
        <v>136</v>
      </c>
      <c r="AU320" s="524" t="s">
        <v>80</v>
      </c>
      <c r="AY320" s="435" t="s">
        <v>134</v>
      </c>
      <c r="BE320" s="525">
        <f>IF(N320="základní",J320,0)</f>
        <v>0</v>
      </c>
      <c r="BF320" s="525">
        <f>IF(N320="snížená",J320,0)</f>
        <v>0</v>
      </c>
      <c r="BG320" s="525">
        <f>IF(N320="zákl. přenesená",J320,0)</f>
        <v>0</v>
      </c>
      <c r="BH320" s="525">
        <f>IF(N320="sníž. přenesená",J320,0)</f>
        <v>0</v>
      </c>
      <c r="BI320" s="525">
        <f>IF(N320="nulová",J320,0)</f>
        <v>0</v>
      </c>
      <c r="BJ320" s="435" t="s">
        <v>20</v>
      </c>
      <c r="BK320" s="525">
        <f>ROUND(I320*H320,2)</f>
        <v>0</v>
      </c>
      <c r="BL320" s="435" t="s">
        <v>141</v>
      </c>
      <c r="BM320" s="524" t="s">
        <v>1159</v>
      </c>
    </row>
    <row r="321" spans="1:65" s="445" customFormat="1" ht="29.25" x14ac:dyDescent="0.2">
      <c r="A321" s="442"/>
      <c r="B321" s="443"/>
      <c r="C321" s="442"/>
      <c r="D321" s="526" t="s">
        <v>143</v>
      </c>
      <c r="E321" s="442"/>
      <c r="F321" s="527" t="s">
        <v>1160</v>
      </c>
      <c r="G321" s="442"/>
      <c r="H321" s="442"/>
      <c r="I321" s="429"/>
      <c r="J321" s="442"/>
      <c r="K321" s="442"/>
      <c r="L321" s="443"/>
      <c r="M321" s="528"/>
      <c r="N321" s="529"/>
      <c r="O321" s="530"/>
      <c r="P321" s="530"/>
      <c r="Q321" s="530"/>
      <c r="R321" s="530"/>
      <c r="S321" s="530"/>
      <c r="T321" s="531"/>
      <c r="U321" s="442"/>
      <c r="V321" s="442"/>
      <c r="W321" s="442"/>
      <c r="X321" s="442"/>
      <c r="Y321" s="442"/>
      <c r="Z321" s="442"/>
      <c r="AA321" s="442"/>
      <c r="AB321" s="442"/>
      <c r="AC321" s="442"/>
      <c r="AD321" s="442"/>
      <c r="AE321" s="442"/>
      <c r="AT321" s="435" t="s">
        <v>143</v>
      </c>
      <c r="AU321" s="435" t="s">
        <v>80</v>
      </c>
    </row>
    <row r="322" spans="1:65" s="540" customFormat="1" x14ac:dyDescent="0.2">
      <c r="B322" s="541"/>
      <c r="D322" s="526" t="s">
        <v>145</v>
      </c>
      <c r="E322" s="542" t="s">
        <v>3</v>
      </c>
      <c r="F322" s="543" t="s">
        <v>1075</v>
      </c>
      <c r="H322" s="542" t="s">
        <v>3</v>
      </c>
      <c r="I322" s="431"/>
      <c r="L322" s="541"/>
      <c r="M322" s="544"/>
      <c r="N322" s="545"/>
      <c r="O322" s="545"/>
      <c r="P322" s="545"/>
      <c r="Q322" s="545"/>
      <c r="R322" s="545"/>
      <c r="S322" s="545"/>
      <c r="T322" s="546"/>
      <c r="AT322" s="542" t="s">
        <v>145</v>
      </c>
      <c r="AU322" s="542" t="s">
        <v>80</v>
      </c>
      <c r="AV322" s="540" t="s">
        <v>20</v>
      </c>
      <c r="AW322" s="540" t="s">
        <v>33</v>
      </c>
      <c r="AX322" s="540" t="s">
        <v>71</v>
      </c>
      <c r="AY322" s="542" t="s">
        <v>134</v>
      </c>
    </row>
    <row r="323" spans="1:65" s="532" customFormat="1" x14ac:dyDescent="0.2">
      <c r="B323" s="533"/>
      <c r="D323" s="526" t="s">
        <v>145</v>
      </c>
      <c r="E323" s="534" t="s">
        <v>3</v>
      </c>
      <c r="F323" s="535" t="s">
        <v>1161</v>
      </c>
      <c r="H323" s="536">
        <v>6.0000000000000001E-3</v>
      </c>
      <c r="I323" s="430"/>
      <c r="L323" s="533"/>
      <c r="M323" s="537"/>
      <c r="N323" s="538"/>
      <c r="O323" s="538"/>
      <c r="P323" s="538"/>
      <c r="Q323" s="538"/>
      <c r="R323" s="538"/>
      <c r="S323" s="538"/>
      <c r="T323" s="539"/>
      <c r="AT323" s="534" t="s">
        <v>145</v>
      </c>
      <c r="AU323" s="534" t="s">
        <v>80</v>
      </c>
      <c r="AV323" s="532" t="s">
        <v>80</v>
      </c>
      <c r="AW323" s="532" t="s">
        <v>33</v>
      </c>
      <c r="AX323" s="532" t="s">
        <v>20</v>
      </c>
      <c r="AY323" s="534" t="s">
        <v>134</v>
      </c>
    </row>
    <row r="324" spans="1:65" s="501" customFormat="1" ht="22.9" customHeight="1" x14ac:dyDescent="0.2">
      <c r="B324" s="502"/>
      <c r="D324" s="503" t="s">
        <v>70</v>
      </c>
      <c r="E324" s="512" t="s">
        <v>190</v>
      </c>
      <c r="F324" s="512" t="s">
        <v>1162</v>
      </c>
      <c r="I324" s="434"/>
      <c r="J324" s="513">
        <f>BK324</f>
        <v>0</v>
      </c>
      <c r="L324" s="502"/>
      <c r="M324" s="506"/>
      <c r="N324" s="507"/>
      <c r="O324" s="507"/>
      <c r="P324" s="508">
        <f>P325+P326+P327+P374+P426+P430</f>
        <v>34.697400000000002</v>
      </c>
      <c r="Q324" s="507"/>
      <c r="R324" s="508">
        <f>R325+R326+R327+R374+R426+R430</f>
        <v>12.207590999999999</v>
      </c>
      <c r="S324" s="507"/>
      <c r="T324" s="509">
        <f>T325+T326+T327+T374+T426+T430</f>
        <v>0</v>
      </c>
      <c r="AR324" s="503" t="s">
        <v>20</v>
      </c>
      <c r="AT324" s="510" t="s">
        <v>70</v>
      </c>
      <c r="AU324" s="510" t="s">
        <v>20</v>
      </c>
      <c r="AY324" s="503" t="s">
        <v>134</v>
      </c>
      <c r="BK324" s="511">
        <f>BK325+BK326+BK327+BK374+BK426+BK430</f>
        <v>0</v>
      </c>
    </row>
    <row r="325" spans="1:65" s="445" customFormat="1" ht="33" customHeight="1" x14ac:dyDescent="0.2">
      <c r="A325" s="442"/>
      <c r="B325" s="443"/>
      <c r="C325" s="514" t="s">
        <v>440</v>
      </c>
      <c r="D325" s="514" t="s">
        <v>136</v>
      </c>
      <c r="E325" s="515" t="s">
        <v>1163</v>
      </c>
      <c r="F325" s="516" t="s">
        <v>1164</v>
      </c>
      <c r="G325" s="517" t="s">
        <v>3</v>
      </c>
      <c r="H325" s="518">
        <v>0</v>
      </c>
      <c r="I325" s="401"/>
      <c r="J325" s="519">
        <f>ROUND(I325*H325,2)</f>
        <v>0</v>
      </c>
      <c r="K325" s="516" t="s">
        <v>3</v>
      </c>
      <c r="L325" s="443"/>
      <c r="M325" s="520" t="s">
        <v>3</v>
      </c>
      <c r="N325" s="521" t="s">
        <v>42</v>
      </c>
      <c r="O325" s="522">
        <v>0</v>
      </c>
      <c r="P325" s="522">
        <f>O325*H325</f>
        <v>0</v>
      </c>
      <c r="Q325" s="522">
        <v>0</v>
      </c>
      <c r="R325" s="522">
        <f>Q325*H325</f>
        <v>0</v>
      </c>
      <c r="S325" s="522">
        <v>0</v>
      </c>
      <c r="T325" s="523">
        <f>S325*H325</f>
        <v>0</v>
      </c>
      <c r="U325" s="442"/>
      <c r="V325" s="442"/>
      <c r="W325" s="442"/>
      <c r="X325" s="442"/>
      <c r="Y325" s="442"/>
      <c r="Z325" s="442"/>
      <c r="AA325" s="442"/>
      <c r="AB325" s="442"/>
      <c r="AC325" s="442"/>
      <c r="AD325" s="442"/>
      <c r="AE325" s="442"/>
      <c r="AR325" s="524" t="s">
        <v>141</v>
      </c>
      <c r="AT325" s="524" t="s">
        <v>136</v>
      </c>
      <c r="AU325" s="524" t="s">
        <v>80</v>
      </c>
      <c r="AY325" s="435" t="s">
        <v>134</v>
      </c>
      <c r="BE325" s="525">
        <f>IF(N325="základní",J325,0)</f>
        <v>0</v>
      </c>
      <c r="BF325" s="525">
        <f>IF(N325="snížená",J325,0)</f>
        <v>0</v>
      </c>
      <c r="BG325" s="525">
        <f>IF(N325="zákl. přenesená",J325,0)</f>
        <v>0</v>
      </c>
      <c r="BH325" s="525">
        <f>IF(N325="sníž. přenesená",J325,0)</f>
        <v>0</v>
      </c>
      <c r="BI325" s="525">
        <f>IF(N325="nulová",J325,0)</f>
        <v>0</v>
      </c>
      <c r="BJ325" s="435" t="s">
        <v>20</v>
      </c>
      <c r="BK325" s="525">
        <f>ROUND(I325*H325,2)</f>
        <v>0</v>
      </c>
      <c r="BL325" s="435" t="s">
        <v>141</v>
      </c>
      <c r="BM325" s="524" t="s">
        <v>1165</v>
      </c>
    </row>
    <row r="326" spans="1:65" s="445" customFormat="1" ht="24" x14ac:dyDescent="0.2">
      <c r="A326" s="442"/>
      <c r="B326" s="443"/>
      <c r="C326" s="514" t="s">
        <v>446</v>
      </c>
      <c r="D326" s="514" t="s">
        <v>136</v>
      </c>
      <c r="E326" s="515" t="s">
        <v>1166</v>
      </c>
      <c r="F326" s="516" t="s">
        <v>1167</v>
      </c>
      <c r="G326" s="517" t="s">
        <v>3</v>
      </c>
      <c r="H326" s="518">
        <v>0</v>
      </c>
      <c r="I326" s="401"/>
      <c r="J326" s="519">
        <f>ROUND(I326*H326,2)</f>
        <v>0</v>
      </c>
      <c r="K326" s="516" t="s">
        <v>3</v>
      </c>
      <c r="L326" s="443"/>
      <c r="M326" s="520" t="s">
        <v>3</v>
      </c>
      <c r="N326" s="521" t="s">
        <v>42</v>
      </c>
      <c r="O326" s="522">
        <v>0</v>
      </c>
      <c r="P326" s="522">
        <f>O326*H326</f>
        <v>0</v>
      </c>
      <c r="Q326" s="522">
        <v>0</v>
      </c>
      <c r="R326" s="522">
        <f>Q326*H326</f>
        <v>0</v>
      </c>
      <c r="S326" s="522">
        <v>0</v>
      </c>
      <c r="T326" s="523">
        <f>S326*H326</f>
        <v>0</v>
      </c>
      <c r="U326" s="442"/>
      <c r="V326" s="442"/>
      <c r="W326" s="442"/>
      <c r="X326" s="442"/>
      <c r="Y326" s="442"/>
      <c r="Z326" s="442"/>
      <c r="AA326" s="442"/>
      <c r="AB326" s="442"/>
      <c r="AC326" s="442"/>
      <c r="AD326" s="442"/>
      <c r="AE326" s="442"/>
      <c r="AR326" s="524" t="s">
        <v>141</v>
      </c>
      <c r="AT326" s="524" t="s">
        <v>136</v>
      </c>
      <c r="AU326" s="524" t="s">
        <v>80</v>
      </c>
      <c r="AY326" s="435" t="s">
        <v>134</v>
      </c>
      <c r="BE326" s="525">
        <f>IF(N326="základní",J326,0)</f>
        <v>0</v>
      </c>
      <c r="BF326" s="525">
        <f>IF(N326="snížená",J326,0)</f>
        <v>0</v>
      </c>
      <c r="BG326" s="525">
        <f>IF(N326="zákl. přenesená",J326,0)</f>
        <v>0</v>
      </c>
      <c r="BH326" s="525">
        <f>IF(N326="sníž. přenesená",J326,0)</f>
        <v>0</v>
      </c>
      <c r="BI326" s="525">
        <f>IF(N326="nulová",J326,0)</f>
        <v>0</v>
      </c>
      <c r="BJ326" s="435" t="s">
        <v>20</v>
      </c>
      <c r="BK326" s="525">
        <f>ROUND(I326*H326,2)</f>
        <v>0</v>
      </c>
      <c r="BL326" s="435" t="s">
        <v>141</v>
      </c>
      <c r="BM326" s="524" t="s">
        <v>1168</v>
      </c>
    </row>
    <row r="327" spans="1:65" s="501" customFormat="1" ht="20.85" customHeight="1" x14ac:dyDescent="0.2">
      <c r="B327" s="502"/>
      <c r="D327" s="503" t="s">
        <v>70</v>
      </c>
      <c r="E327" s="512" t="s">
        <v>1169</v>
      </c>
      <c r="F327" s="512" t="s">
        <v>1170</v>
      </c>
      <c r="I327" s="434"/>
      <c r="J327" s="513">
        <f>BK327</f>
        <v>0</v>
      </c>
      <c r="L327" s="502"/>
      <c r="M327" s="506"/>
      <c r="N327" s="507"/>
      <c r="O327" s="507"/>
      <c r="P327" s="508">
        <f>SUM(P328:P373)</f>
        <v>34.697400000000002</v>
      </c>
      <c r="Q327" s="507"/>
      <c r="R327" s="508">
        <f>SUM(R328:R373)</f>
        <v>0.74934450000000008</v>
      </c>
      <c r="S327" s="507"/>
      <c r="T327" s="509">
        <f>SUM(T328:T373)</f>
        <v>0</v>
      </c>
      <c r="AR327" s="503" t="s">
        <v>20</v>
      </c>
      <c r="AT327" s="510" t="s">
        <v>70</v>
      </c>
      <c r="AU327" s="510" t="s">
        <v>80</v>
      </c>
      <c r="AY327" s="503" t="s">
        <v>134</v>
      </c>
      <c r="BK327" s="511">
        <f>SUM(BK328:BK373)</f>
        <v>0</v>
      </c>
    </row>
    <row r="328" spans="1:65" s="445" customFormat="1" ht="16.5" customHeight="1" x14ac:dyDescent="0.2">
      <c r="A328" s="442"/>
      <c r="B328" s="443"/>
      <c r="C328" s="514" t="s">
        <v>451</v>
      </c>
      <c r="D328" s="514" t="s">
        <v>136</v>
      </c>
      <c r="E328" s="515" t="s">
        <v>1171</v>
      </c>
      <c r="F328" s="516" t="s">
        <v>1172</v>
      </c>
      <c r="G328" s="517" t="s">
        <v>325</v>
      </c>
      <c r="H328" s="518">
        <v>20.9</v>
      </c>
      <c r="I328" s="401"/>
      <c r="J328" s="519">
        <f>ROUND(I328*H328,2)</f>
        <v>0</v>
      </c>
      <c r="K328" s="516" t="s">
        <v>140</v>
      </c>
      <c r="L328" s="443"/>
      <c r="M328" s="520" t="s">
        <v>3</v>
      </c>
      <c r="N328" s="521" t="s">
        <v>42</v>
      </c>
      <c r="O328" s="522">
        <v>0.20699999999999999</v>
      </c>
      <c r="P328" s="522">
        <f>O328*H328</f>
        <v>4.3262999999999998</v>
      </c>
      <c r="Q328" s="522">
        <v>1.4400000000000001E-3</v>
      </c>
      <c r="R328" s="522">
        <f>Q328*H328</f>
        <v>3.0096000000000001E-2</v>
      </c>
      <c r="S328" s="522">
        <v>0</v>
      </c>
      <c r="T328" s="523">
        <f>S328*H328</f>
        <v>0</v>
      </c>
      <c r="U328" s="442"/>
      <c r="V328" s="442"/>
      <c r="W328" s="442"/>
      <c r="X328" s="442"/>
      <c r="Y328" s="442"/>
      <c r="Z328" s="442"/>
      <c r="AA328" s="442"/>
      <c r="AB328" s="442"/>
      <c r="AC328" s="442"/>
      <c r="AD328" s="442"/>
      <c r="AE328" s="442"/>
      <c r="AR328" s="524" t="s">
        <v>141</v>
      </c>
      <c r="AT328" s="524" t="s">
        <v>136</v>
      </c>
      <c r="AU328" s="524" t="s">
        <v>153</v>
      </c>
      <c r="AY328" s="435" t="s">
        <v>134</v>
      </c>
      <c r="BE328" s="525">
        <f>IF(N328="základní",J328,0)</f>
        <v>0</v>
      </c>
      <c r="BF328" s="525">
        <f>IF(N328="snížená",J328,0)</f>
        <v>0</v>
      </c>
      <c r="BG328" s="525">
        <f>IF(N328="zákl. přenesená",J328,0)</f>
        <v>0</v>
      </c>
      <c r="BH328" s="525">
        <f>IF(N328="sníž. přenesená",J328,0)</f>
        <v>0</v>
      </c>
      <c r="BI328" s="525">
        <f>IF(N328="nulová",J328,0)</f>
        <v>0</v>
      </c>
      <c r="BJ328" s="435" t="s">
        <v>20</v>
      </c>
      <c r="BK328" s="525">
        <f>ROUND(I328*H328,2)</f>
        <v>0</v>
      </c>
      <c r="BL328" s="435" t="s">
        <v>141</v>
      </c>
      <c r="BM328" s="524" t="s">
        <v>1173</v>
      </c>
    </row>
    <row r="329" spans="1:65" s="445" customFormat="1" ht="19.5" x14ac:dyDescent="0.2">
      <c r="A329" s="442"/>
      <c r="B329" s="443"/>
      <c r="C329" s="442"/>
      <c r="D329" s="526" t="s">
        <v>143</v>
      </c>
      <c r="E329" s="442"/>
      <c r="F329" s="527" t="s">
        <v>1174</v>
      </c>
      <c r="G329" s="442"/>
      <c r="H329" s="442"/>
      <c r="I329" s="429"/>
      <c r="J329" s="442"/>
      <c r="K329" s="442"/>
      <c r="L329" s="443"/>
      <c r="M329" s="528"/>
      <c r="N329" s="529"/>
      <c r="O329" s="530"/>
      <c r="P329" s="530"/>
      <c r="Q329" s="530"/>
      <c r="R329" s="530"/>
      <c r="S329" s="530"/>
      <c r="T329" s="531"/>
      <c r="U329" s="442"/>
      <c r="V329" s="442"/>
      <c r="W329" s="442"/>
      <c r="X329" s="442"/>
      <c r="Y329" s="442"/>
      <c r="Z329" s="442"/>
      <c r="AA329" s="442"/>
      <c r="AB329" s="442"/>
      <c r="AC329" s="442"/>
      <c r="AD329" s="442"/>
      <c r="AE329" s="442"/>
      <c r="AT329" s="435" t="s">
        <v>143</v>
      </c>
      <c r="AU329" s="435" t="s">
        <v>153</v>
      </c>
    </row>
    <row r="330" spans="1:65" s="532" customFormat="1" x14ac:dyDescent="0.2">
      <c r="B330" s="533"/>
      <c r="D330" s="526" t="s">
        <v>145</v>
      </c>
      <c r="E330" s="534" t="s">
        <v>3</v>
      </c>
      <c r="F330" s="535" t="s">
        <v>1175</v>
      </c>
      <c r="H330" s="536">
        <v>20.9</v>
      </c>
      <c r="I330" s="430"/>
      <c r="L330" s="533"/>
      <c r="M330" s="537"/>
      <c r="N330" s="538"/>
      <c r="O330" s="538"/>
      <c r="P330" s="538"/>
      <c r="Q330" s="538"/>
      <c r="R330" s="538"/>
      <c r="S330" s="538"/>
      <c r="T330" s="539"/>
      <c r="AT330" s="534" t="s">
        <v>145</v>
      </c>
      <c r="AU330" s="534" t="s">
        <v>153</v>
      </c>
      <c r="AV330" s="532" t="s">
        <v>80</v>
      </c>
      <c r="AW330" s="532" t="s">
        <v>33</v>
      </c>
      <c r="AX330" s="532" t="s">
        <v>20</v>
      </c>
      <c r="AY330" s="534" t="s">
        <v>134</v>
      </c>
    </row>
    <row r="331" spans="1:65" s="445" customFormat="1" ht="16.5" customHeight="1" x14ac:dyDescent="0.2">
      <c r="A331" s="442"/>
      <c r="B331" s="443"/>
      <c r="C331" s="514" t="s">
        <v>455</v>
      </c>
      <c r="D331" s="514" t="s">
        <v>136</v>
      </c>
      <c r="E331" s="515" t="s">
        <v>1176</v>
      </c>
      <c r="F331" s="516" t="s">
        <v>1177</v>
      </c>
      <c r="G331" s="517" t="s">
        <v>325</v>
      </c>
      <c r="H331" s="518">
        <v>13</v>
      </c>
      <c r="I331" s="401"/>
      <c r="J331" s="519">
        <f>ROUND(I331*H331,2)</f>
        <v>0</v>
      </c>
      <c r="K331" s="516" t="s">
        <v>140</v>
      </c>
      <c r="L331" s="443"/>
      <c r="M331" s="520" t="s">
        <v>3</v>
      </c>
      <c r="N331" s="521" t="s">
        <v>42</v>
      </c>
      <c r="O331" s="522">
        <v>0.29199999999999998</v>
      </c>
      <c r="P331" s="522">
        <f>O331*H331</f>
        <v>3.7959999999999998</v>
      </c>
      <c r="Q331" s="522">
        <v>2.48E-3</v>
      </c>
      <c r="R331" s="522">
        <f>Q331*H331</f>
        <v>3.2239999999999998E-2</v>
      </c>
      <c r="S331" s="522">
        <v>0</v>
      </c>
      <c r="T331" s="523">
        <f>S331*H331</f>
        <v>0</v>
      </c>
      <c r="U331" s="442"/>
      <c r="V331" s="442"/>
      <c r="W331" s="442"/>
      <c r="X331" s="442"/>
      <c r="Y331" s="442"/>
      <c r="Z331" s="442"/>
      <c r="AA331" s="442"/>
      <c r="AB331" s="442"/>
      <c r="AC331" s="442"/>
      <c r="AD331" s="442"/>
      <c r="AE331" s="442"/>
      <c r="AR331" s="524" t="s">
        <v>141</v>
      </c>
      <c r="AT331" s="524" t="s">
        <v>136</v>
      </c>
      <c r="AU331" s="524" t="s">
        <v>153</v>
      </c>
      <c r="AY331" s="435" t="s">
        <v>134</v>
      </c>
      <c r="BE331" s="525">
        <f>IF(N331="základní",J331,0)</f>
        <v>0</v>
      </c>
      <c r="BF331" s="525">
        <f>IF(N331="snížená",J331,0)</f>
        <v>0</v>
      </c>
      <c r="BG331" s="525">
        <f>IF(N331="zákl. přenesená",J331,0)</f>
        <v>0</v>
      </c>
      <c r="BH331" s="525">
        <f>IF(N331="sníž. přenesená",J331,0)</f>
        <v>0</v>
      </c>
      <c r="BI331" s="525">
        <f>IF(N331="nulová",J331,0)</f>
        <v>0</v>
      </c>
      <c r="BJ331" s="435" t="s">
        <v>20</v>
      </c>
      <c r="BK331" s="525">
        <f>ROUND(I331*H331,2)</f>
        <v>0</v>
      </c>
      <c r="BL331" s="435" t="s">
        <v>141</v>
      </c>
      <c r="BM331" s="524" t="s">
        <v>1178</v>
      </c>
    </row>
    <row r="332" spans="1:65" s="445" customFormat="1" ht="19.5" x14ac:dyDescent="0.2">
      <c r="A332" s="442"/>
      <c r="B332" s="443"/>
      <c r="C332" s="442"/>
      <c r="D332" s="526" t="s">
        <v>143</v>
      </c>
      <c r="E332" s="442"/>
      <c r="F332" s="527" t="s">
        <v>1179</v>
      </c>
      <c r="G332" s="442"/>
      <c r="H332" s="442"/>
      <c r="I332" s="429"/>
      <c r="J332" s="442"/>
      <c r="K332" s="442"/>
      <c r="L332" s="443"/>
      <c r="M332" s="528"/>
      <c r="N332" s="529"/>
      <c r="O332" s="530"/>
      <c r="P332" s="530"/>
      <c r="Q332" s="530"/>
      <c r="R332" s="530"/>
      <c r="S332" s="530"/>
      <c r="T332" s="531"/>
      <c r="U332" s="442"/>
      <c r="V332" s="442"/>
      <c r="W332" s="442"/>
      <c r="X332" s="442"/>
      <c r="Y332" s="442"/>
      <c r="Z332" s="442"/>
      <c r="AA332" s="442"/>
      <c r="AB332" s="442"/>
      <c r="AC332" s="442"/>
      <c r="AD332" s="442"/>
      <c r="AE332" s="442"/>
      <c r="AT332" s="435" t="s">
        <v>143</v>
      </c>
      <c r="AU332" s="435" t="s">
        <v>153</v>
      </c>
    </row>
    <row r="333" spans="1:65" s="445" customFormat="1" ht="21.75" customHeight="1" x14ac:dyDescent="0.2">
      <c r="A333" s="442"/>
      <c r="B333" s="443"/>
      <c r="C333" s="514" t="s">
        <v>462</v>
      </c>
      <c r="D333" s="514" t="s">
        <v>136</v>
      </c>
      <c r="E333" s="515" t="s">
        <v>1180</v>
      </c>
      <c r="F333" s="516" t="s">
        <v>1181</v>
      </c>
      <c r="G333" s="517" t="s">
        <v>458</v>
      </c>
      <c r="H333" s="518">
        <v>11</v>
      </c>
      <c r="I333" s="401"/>
      <c r="J333" s="519">
        <f>ROUND(I333*H333,2)</f>
        <v>0</v>
      </c>
      <c r="K333" s="516" t="s">
        <v>140</v>
      </c>
      <c r="L333" s="443"/>
      <c r="M333" s="520" t="s">
        <v>3</v>
      </c>
      <c r="N333" s="521" t="s">
        <v>42</v>
      </c>
      <c r="O333" s="522">
        <v>0.57199999999999995</v>
      </c>
      <c r="P333" s="522">
        <f>O333*H333</f>
        <v>6.2919999999999998</v>
      </c>
      <c r="Q333" s="522">
        <v>0</v>
      </c>
      <c r="R333" s="522">
        <f>Q333*H333</f>
        <v>0</v>
      </c>
      <c r="S333" s="522">
        <v>0</v>
      </c>
      <c r="T333" s="523">
        <f>S333*H333</f>
        <v>0</v>
      </c>
      <c r="U333" s="442"/>
      <c r="V333" s="442"/>
      <c r="W333" s="442"/>
      <c r="X333" s="442"/>
      <c r="Y333" s="442"/>
      <c r="Z333" s="442"/>
      <c r="AA333" s="442"/>
      <c r="AB333" s="442"/>
      <c r="AC333" s="442"/>
      <c r="AD333" s="442"/>
      <c r="AE333" s="442"/>
      <c r="AR333" s="524" t="s">
        <v>141</v>
      </c>
      <c r="AT333" s="524" t="s">
        <v>136</v>
      </c>
      <c r="AU333" s="524" t="s">
        <v>153</v>
      </c>
      <c r="AY333" s="435" t="s">
        <v>134</v>
      </c>
      <c r="BE333" s="525">
        <f>IF(N333="základní",J333,0)</f>
        <v>0</v>
      </c>
      <c r="BF333" s="525">
        <f>IF(N333="snížená",J333,0)</f>
        <v>0</v>
      </c>
      <c r="BG333" s="525">
        <f>IF(N333="zákl. přenesená",J333,0)</f>
        <v>0</v>
      </c>
      <c r="BH333" s="525">
        <f>IF(N333="sníž. přenesená",J333,0)</f>
        <v>0</v>
      </c>
      <c r="BI333" s="525">
        <f>IF(N333="nulová",J333,0)</f>
        <v>0</v>
      </c>
      <c r="BJ333" s="435" t="s">
        <v>20</v>
      </c>
      <c r="BK333" s="525">
        <f>ROUND(I333*H333,2)</f>
        <v>0</v>
      </c>
      <c r="BL333" s="435" t="s">
        <v>141</v>
      </c>
      <c r="BM333" s="524" t="s">
        <v>1182</v>
      </c>
    </row>
    <row r="334" spans="1:65" s="445" customFormat="1" x14ac:dyDescent="0.2">
      <c r="A334" s="442"/>
      <c r="B334" s="443"/>
      <c r="C334" s="442"/>
      <c r="D334" s="526" t="s">
        <v>143</v>
      </c>
      <c r="E334" s="442"/>
      <c r="F334" s="527" t="s">
        <v>1183</v>
      </c>
      <c r="G334" s="442"/>
      <c r="H334" s="442"/>
      <c r="I334" s="429"/>
      <c r="J334" s="442"/>
      <c r="K334" s="442"/>
      <c r="L334" s="443"/>
      <c r="M334" s="528"/>
      <c r="N334" s="529"/>
      <c r="O334" s="530"/>
      <c r="P334" s="530"/>
      <c r="Q334" s="530"/>
      <c r="R334" s="530"/>
      <c r="S334" s="530"/>
      <c r="T334" s="531"/>
      <c r="U334" s="442"/>
      <c r="V334" s="442"/>
      <c r="W334" s="442"/>
      <c r="X334" s="442"/>
      <c r="Y334" s="442"/>
      <c r="Z334" s="442"/>
      <c r="AA334" s="442"/>
      <c r="AB334" s="442"/>
      <c r="AC334" s="442"/>
      <c r="AD334" s="442"/>
      <c r="AE334" s="442"/>
      <c r="AT334" s="435" t="s">
        <v>143</v>
      </c>
      <c r="AU334" s="435" t="s">
        <v>153</v>
      </c>
    </row>
    <row r="335" spans="1:65" s="445" customFormat="1" ht="16.5" customHeight="1" x14ac:dyDescent="0.2">
      <c r="A335" s="442"/>
      <c r="B335" s="443"/>
      <c r="C335" s="563" t="s">
        <v>469</v>
      </c>
      <c r="D335" s="563" t="s">
        <v>292</v>
      </c>
      <c r="E335" s="564" t="s">
        <v>1184</v>
      </c>
      <c r="F335" s="565" t="s">
        <v>1185</v>
      </c>
      <c r="G335" s="566" t="s">
        <v>458</v>
      </c>
      <c r="H335" s="567">
        <v>11</v>
      </c>
      <c r="I335" s="402"/>
      <c r="J335" s="568">
        <f>ROUND(I335*H335,2)</f>
        <v>0</v>
      </c>
      <c r="K335" s="565" t="s">
        <v>140</v>
      </c>
      <c r="L335" s="569"/>
      <c r="M335" s="570" t="s">
        <v>3</v>
      </c>
      <c r="N335" s="571" t="s">
        <v>42</v>
      </c>
      <c r="O335" s="522">
        <v>0</v>
      </c>
      <c r="P335" s="522">
        <f>O335*H335</f>
        <v>0</v>
      </c>
      <c r="Q335" s="522">
        <v>2.7999999999999998E-4</v>
      </c>
      <c r="R335" s="522">
        <f>Q335*H335</f>
        <v>3.0799999999999998E-3</v>
      </c>
      <c r="S335" s="522">
        <v>0</v>
      </c>
      <c r="T335" s="523">
        <f>S335*H335</f>
        <v>0</v>
      </c>
      <c r="U335" s="442"/>
      <c r="V335" s="442"/>
      <c r="W335" s="442"/>
      <c r="X335" s="442"/>
      <c r="Y335" s="442"/>
      <c r="Z335" s="442"/>
      <c r="AA335" s="442"/>
      <c r="AB335" s="442"/>
      <c r="AC335" s="442"/>
      <c r="AD335" s="442"/>
      <c r="AE335" s="442"/>
      <c r="AR335" s="524" t="s">
        <v>190</v>
      </c>
      <c r="AT335" s="524" t="s">
        <v>292</v>
      </c>
      <c r="AU335" s="524" t="s">
        <v>153</v>
      </c>
      <c r="AY335" s="435" t="s">
        <v>134</v>
      </c>
      <c r="BE335" s="525">
        <f>IF(N335="základní",J335,0)</f>
        <v>0</v>
      </c>
      <c r="BF335" s="525">
        <f>IF(N335="snížená",J335,0)</f>
        <v>0</v>
      </c>
      <c r="BG335" s="525">
        <f>IF(N335="zákl. přenesená",J335,0)</f>
        <v>0</v>
      </c>
      <c r="BH335" s="525">
        <f>IF(N335="sníž. přenesená",J335,0)</f>
        <v>0</v>
      </c>
      <c r="BI335" s="525">
        <f>IF(N335="nulová",J335,0)</f>
        <v>0</v>
      </c>
      <c r="BJ335" s="435" t="s">
        <v>20</v>
      </c>
      <c r="BK335" s="525">
        <f>ROUND(I335*H335,2)</f>
        <v>0</v>
      </c>
      <c r="BL335" s="435" t="s">
        <v>141</v>
      </c>
      <c r="BM335" s="524" t="s">
        <v>1186</v>
      </c>
    </row>
    <row r="336" spans="1:65" s="445" customFormat="1" x14ac:dyDescent="0.2">
      <c r="A336" s="442"/>
      <c r="B336" s="443"/>
      <c r="C336" s="442"/>
      <c r="D336" s="526" t="s">
        <v>143</v>
      </c>
      <c r="E336" s="442"/>
      <c r="F336" s="527" t="s">
        <v>1185</v>
      </c>
      <c r="G336" s="442"/>
      <c r="H336" s="442"/>
      <c r="I336" s="429"/>
      <c r="J336" s="442"/>
      <c r="K336" s="442"/>
      <c r="L336" s="443"/>
      <c r="M336" s="528"/>
      <c r="N336" s="529"/>
      <c r="O336" s="530"/>
      <c r="P336" s="530"/>
      <c r="Q336" s="530"/>
      <c r="R336" s="530"/>
      <c r="S336" s="530"/>
      <c r="T336" s="531"/>
      <c r="U336" s="442"/>
      <c r="V336" s="442"/>
      <c r="W336" s="442"/>
      <c r="X336" s="442"/>
      <c r="Y336" s="442"/>
      <c r="Z336" s="442"/>
      <c r="AA336" s="442"/>
      <c r="AB336" s="442"/>
      <c r="AC336" s="442"/>
      <c r="AD336" s="442"/>
      <c r="AE336" s="442"/>
      <c r="AT336" s="435" t="s">
        <v>143</v>
      </c>
      <c r="AU336" s="435" t="s">
        <v>153</v>
      </c>
    </row>
    <row r="337" spans="1:65" s="532" customFormat="1" x14ac:dyDescent="0.2">
      <c r="B337" s="533"/>
      <c r="D337" s="526" t="s">
        <v>145</v>
      </c>
      <c r="E337" s="534" t="s">
        <v>3</v>
      </c>
      <c r="F337" s="535" t="s">
        <v>1187</v>
      </c>
      <c r="H337" s="536">
        <v>11</v>
      </c>
      <c r="I337" s="430"/>
      <c r="L337" s="533"/>
      <c r="M337" s="537"/>
      <c r="N337" s="538"/>
      <c r="O337" s="538"/>
      <c r="P337" s="538"/>
      <c r="Q337" s="538"/>
      <c r="R337" s="538"/>
      <c r="S337" s="538"/>
      <c r="T337" s="539"/>
      <c r="AT337" s="534" t="s">
        <v>145</v>
      </c>
      <c r="AU337" s="534" t="s">
        <v>153</v>
      </c>
      <c r="AV337" s="532" t="s">
        <v>80</v>
      </c>
      <c r="AW337" s="532" t="s">
        <v>33</v>
      </c>
      <c r="AX337" s="532" t="s">
        <v>20</v>
      </c>
      <c r="AY337" s="534" t="s">
        <v>134</v>
      </c>
    </row>
    <row r="338" spans="1:65" s="445" customFormat="1" ht="21.75" customHeight="1" x14ac:dyDescent="0.2">
      <c r="A338" s="442"/>
      <c r="B338" s="443"/>
      <c r="C338" s="514" t="s">
        <v>478</v>
      </c>
      <c r="D338" s="514" t="s">
        <v>136</v>
      </c>
      <c r="E338" s="515" t="s">
        <v>1188</v>
      </c>
      <c r="F338" s="516" t="s">
        <v>1189</v>
      </c>
      <c r="G338" s="517" t="s">
        <v>458</v>
      </c>
      <c r="H338" s="518">
        <v>2</v>
      </c>
      <c r="I338" s="401"/>
      <c r="J338" s="519">
        <f>ROUND(I338*H338,2)</f>
        <v>0</v>
      </c>
      <c r="K338" s="516" t="s">
        <v>140</v>
      </c>
      <c r="L338" s="443"/>
      <c r="M338" s="520" t="s">
        <v>3</v>
      </c>
      <c r="N338" s="521" t="s">
        <v>42</v>
      </c>
      <c r="O338" s="522">
        <v>0.97499999999999998</v>
      </c>
      <c r="P338" s="522">
        <f>O338*H338</f>
        <v>1.95</v>
      </c>
      <c r="Q338" s="522">
        <v>0</v>
      </c>
      <c r="R338" s="522">
        <f>Q338*H338</f>
        <v>0</v>
      </c>
      <c r="S338" s="522">
        <v>0</v>
      </c>
      <c r="T338" s="523">
        <f>S338*H338</f>
        <v>0</v>
      </c>
      <c r="U338" s="442"/>
      <c r="V338" s="442"/>
      <c r="W338" s="442"/>
      <c r="X338" s="442"/>
      <c r="Y338" s="442"/>
      <c r="Z338" s="442"/>
      <c r="AA338" s="442"/>
      <c r="AB338" s="442"/>
      <c r="AC338" s="442"/>
      <c r="AD338" s="442"/>
      <c r="AE338" s="442"/>
      <c r="AR338" s="524" t="s">
        <v>141</v>
      </c>
      <c r="AT338" s="524" t="s">
        <v>136</v>
      </c>
      <c r="AU338" s="524" t="s">
        <v>153</v>
      </c>
      <c r="AY338" s="435" t="s">
        <v>134</v>
      </c>
      <c r="BE338" s="525">
        <f>IF(N338="základní",J338,0)</f>
        <v>0</v>
      </c>
      <c r="BF338" s="525">
        <f>IF(N338="snížená",J338,0)</f>
        <v>0</v>
      </c>
      <c r="BG338" s="525">
        <f>IF(N338="zákl. přenesená",J338,0)</f>
        <v>0</v>
      </c>
      <c r="BH338" s="525">
        <f>IF(N338="sníž. přenesená",J338,0)</f>
        <v>0</v>
      </c>
      <c r="BI338" s="525">
        <f>IF(N338="nulová",J338,0)</f>
        <v>0</v>
      </c>
      <c r="BJ338" s="435" t="s">
        <v>20</v>
      </c>
      <c r="BK338" s="525">
        <f>ROUND(I338*H338,2)</f>
        <v>0</v>
      </c>
      <c r="BL338" s="435" t="s">
        <v>141</v>
      </c>
      <c r="BM338" s="524" t="s">
        <v>1190</v>
      </c>
    </row>
    <row r="339" spans="1:65" s="445" customFormat="1" x14ac:dyDescent="0.2">
      <c r="A339" s="442"/>
      <c r="B339" s="443"/>
      <c r="C339" s="442"/>
      <c r="D339" s="526" t="s">
        <v>143</v>
      </c>
      <c r="E339" s="442"/>
      <c r="F339" s="527" t="s">
        <v>1191</v>
      </c>
      <c r="G339" s="442"/>
      <c r="H339" s="442"/>
      <c r="I339" s="429"/>
      <c r="J339" s="442"/>
      <c r="K339" s="442"/>
      <c r="L339" s="443"/>
      <c r="M339" s="528"/>
      <c r="N339" s="529"/>
      <c r="O339" s="530"/>
      <c r="P339" s="530"/>
      <c r="Q339" s="530"/>
      <c r="R339" s="530"/>
      <c r="S339" s="530"/>
      <c r="T339" s="531"/>
      <c r="U339" s="442"/>
      <c r="V339" s="442"/>
      <c r="W339" s="442"/>
      <c r="X339" s="442"/>
      <c r="Y339" s="442"/>
      <c r="Z339" s="442"/>
      <c r="AA339" s="442"/>
      <c r="AB339" s="442"/>
      <c r="AC339" s="442"/>
      <c r="AD339" s="442"/>
      <c r="AE339" s="442"/>
      <c r="AT339" s="435" t="s">
        <v>143</v>
      </c>
      <c r="AU339" s="435" t="s">
        <v>153</v>
      </c>
    </row>
    <row r="340" spans="1:65" s="445" customFormat="1" ht="16.5" customHeight="1" x14ac:dyDescent="0.2">
      <c r="A340" s="442"/>
      <c r="B340" s="443"/>
      <c r="C340" s="563" t="s">
        <v>485</v>
      </c>
      <c r="D340" s="563" t="s">
        <v>292</v>
      </c>
      <c r="E340" s="564" t="s">
        <v>1192</v>
      </c>
      <c r="F340" s="565" t="s">
        <v>1193</v>
      </c>
      <c r="G340" s="566" t="s">
        <v>458</v>
      </c>
      <c r="H340" s="567">
        <v>2</v>
      </c>
      <c r="I340" s="402"/>
      <c r="J340" s="568">
        <f>ROUND(I340*H340,2)</f>
        <v>0</v>
      </c>
      <c r="K340" s="565" t="s">
        <v>140</v>
      </c>
      <c r="L340" s="569"/>
      <c r="M340" s="570" t="s">
        <v>3</v>
      </c>
      <c r="N340" s="571" t="s">
        <v>42</v>
      </c>
      <c r="O340" s="522">
        <v>0</v>
      </c>
      <c r="P340" s="522">
        <f>O340*H340</f>
        <v>0</v>
      </c>
      <c r="Q340" s="522">
        <v>1.23E-3</v>
      </c>
      <c r="R340" s="522">
        <f>Q340*H340</f>
        <v>2.4599999999999999E-3</v>
      </c>
      <c r="S340" s="522">
        <v>0</v>
      </c>
      <c r="T340" s="523">
        <f>S340*H340</f>
        <v>0</v>
      </c>
      <c r="U340" s="442"/>
      <c r="V340" s="442"/>
      <c r="W340" s="442"/>
      <c r="X340" s="442"/>
      <c r="Y340" s="442"/>
      <c r="Z340" s="442"/>
      <c r="AA340" s="442"/>
      <c r="AB340" s="442"/>
      <c r="AC340" s="442"/>
      <c r="AD340" s="442"/>
      <c r="AE340" s="442"/>
      <c r="AR340" s="524" t="s">
        <v>190</v>
      </c>
      <c r="AT340" s="524" t="s">
        <v>292</v>
      </c>
      <c r="AU340" s="524" t="s">
        <v>153</v>
      </c>
      <c r="AY340" s="435" t="s">
        <v>134</v>
      </c>
      <c r="BE340" s="525">
        <f>IF(N340="základní",J340,0)</f>
        <v>0</v>
      </c>
      <c r="BF340" s="525">
        <f>IF(N340="snížená",J340,0)</f>
        <v>0</v>
      </c>
      <c r="BG340" s="525">
        <f>IF(N340="zákl. přenesená",J340,0)</f>
        <v>0</v>
      </c>
      <c r="BH340" s="525">
        <f>IF(N340="sníž. přenesená",J340,0)</f>
        <v>0</v>
      </c>
      <c r="BI340" s="525">
        <f>IF(N340="nulová",J340,0)</f>
        <v>0</v>
      </c>
      <c r="BJ340" s="435" t="s">
        <v>20</v>
      </c>
      <c r="BK340" s="525">
        <f>ROUND(I340*H340,2)</f>
        <v>0</v>
      </c>
      <c r="BL340" s="435" t="s">
        <v>141</v>
      </c>
      <c r="BM340" s="524" t="s">
        <v>1194</v>
      </c>
    </row>
    <row r="341" spans="1:65" s="445" customFormat="1" x14ac:dyDescent="0.2">
      <c r="A341" s="442"/>
      <c r="B341" s="443"/>
      <c r="C341" s="442"/>
      <c r="D341" s="526" t="s">
        <v>143</v>
      </c>
      <c r="E341" s="442"/>
      <c r="F341" s="527" t="s">
        <v>1193</v>
      </c>
      <c r="G341" s="442"/>
      <c r="H341" s="442"/>
      <c r="I341" s="429"/>
      <c r="J341" s="442"/>
      <c r="K341" s="442"/>
      <c r="L341" s="443"/>
      <c r="M341" s="528"/>
      <c r="N341" s="529"/>
      <c r="O341" s="530"/>
      <c r="P341" s="530"/>
      <c r="Q341" s="530"/>
      <c r="R341" s="530"/>
      <c r="S341" s="530"/>
      <c r="T341" s="531"/>
      <c r="U341" s="442"/>
      <c r="V341" s="442"/>
      <c r="W341" s="442"/>
      <c r="X341" s="442"/>
      <c r="Y341" s="442"/>
      <c r="Z341" s="442"/>
      <c r="AA341" s="442"/>
      <c r="AB341" s="442"/>
      <c r="AC341" s="442"/>
      <c r="AD341" s="442"/>
      <c r="AE341" s="442"/>
      <c r="AT341" s="435" t="s">
        <v>143</v>
      </c>
      <c r="AU341" s="435" t="s">
        <v>153</v>
      </c>
    </row>
    <row r="342" spans="1:65" s="445" customFormat="1" ht="24" x14ac:dyDescent="0.2">
      <c r="A342" s="442"/>
      <c r="B342" s="443"/>
      <c r="C342" s="514" t="s">
        <v>492</v>
      </c>
      <c r="D342" s="514" t="s">
        <v>136</v>
      </c>
      <c r="E342" s="515" t="s">
        <v>1195</v>
      </c>
      <c r="F342" s="516" t="s">
        <v>1196</v>
      </c>
      <c r="G342" s="517" t="s">
        <v>241</v>
      </c>
      <c r="H342" s="518">
        <v>1</v>
      </c>
      <c r="I342" s="401"/>
      <c r="J342" s="519">
        <f>ROUND(I342*H342,2)</f>
        <v>0</v>
      </c>
      <c r="K342" s="516" t="s">
        <v>3</v>
      </c>
      <c r="L342" s="443"/>
      <c r="M342" s="520" t="s">
        <v>3</v>
      </c>
      <c r="N342" s="521" t="s">
        <v>42</v>
      </c>
      <c r="O342" s="522">
        <v>0</v>
      </c>
      <c r="P342" s="522">
        <f>O342*H342</f>
        <v>0</v>
      </c>
      <c r="Q342" s="522">
        <v>1E-3</v>
      </c>
      <c r="R342" s="522">
        <f>Q342*H342</f>
        <v>1E-3</v>
      </c>
      <c r="S342" s="522">
        <v>0</v>
      </c>
      <c r="T342" s="523">
        <f>S342*H342</f>
        <v>0</v>
      </c>
      <c r="U342" s="442"/>
      <c r="V342" s="442"/>
      <c r="W342" s="442"/>
      <c r="X342" s="442"/>
      <c r="Y342" s="442"/>
      <c r="Z342" s="442"/>
      <c r="AA342" s="442"/>
      <c r="AB342" s="442"/>
      <c r="AC342" s="442"/>
      <c r="AD342" s="442"/>
      <c r="AE342" s="442"/>
      <c r="AR342" s="524" t="s">
        <v>141</v>
      </c>
      <c r="AT342" s="524" t="s">
        <v>136</v>
      </c>
      <c r="AU342" s="524" t="s">
        <v>153</v>
      </c>
      <c r="AY342" s="435" t="s">
        <v>134</v>
      </c>
      <c r="BE342" s="525">
        <f>IF(N342="základní",J342,0)</f>
        <v>0</v>
      </c>
      <c r="BF342" s="525">
        <f>IF(N342="snížená",J342,0)</f>
        <v>0</v>
      </c>
      <c r="BG342" s="525">
        <f>IF(N342="zákl. přenesená",J342,0)</f>
        <v>0</v>
      </c>
      <c r="BH342" s="525">
        <f>IF(N342="sníž. přenesená",J342,0)</f>
        <v>0</v>
      </c>
      <c r="BI342" s="525">
        <f>IF(N342="nulová",J342,0)</f>
        <v>0</v>
      </c>
      <c r="BJ342" s="435" t="s">
        <v>20</v>
      </c>
      <c r="BK342" s="525">
        <f>ROUND(I342*H342,2)</f>
        <v>0</v>
      </c>
      <c r="BL342" s="435" t="s">
        <v>141</v>
      </c>
      <c r="BM342" s="524" t="s">
        <v>1197</v>
      </c>
    </row>
    <row r="343" spans="1:65" s="445" customFormat="1" ht="16.5" customHeight="1" x14ac:dyDescent="0.2">
      <c r="A343" s="442"/>
      <c r="B343" s="443"/>
      <c r="C343" s="514" t="s">
        <v>497</v>
      </c>
      <c r="D343" s="514" t="s">
        <v>136</v>
      </c>
      <c r="E343" s="515" t="s">
        <v>1198</v>
      </c>
      <c r="F343" s="516" t="s">
        <v>1199</v>
      </c>
      <c r="G343" s="517" t="s">
        <v>241</v>
      </c>
      <c r="H343" s="518">
        <v>4</v>
      </c>
      <c r="I343" s="401"/>
      <c r="J343" s="519">
        <f>ROUND(I343*H343,2)</f>
        <v>0</v>
      </c>
      <c r="K343" s="516" t="s">
        <v>3</v>
      </c>
      <c r="L343" s="443"/>
      <c r="M343" s="520" t="s">
        <v>3</v>
      </c>
      <c r="N343" s="521" t="s">
        <v>42</v>
      </c>
      <c r="O343" s="522">
        <v>0</v>
      </c>
      <c r="P343" s="522">
        <f>O343*H343</f>
        <v>0</v>
      </c>
      <c r="Q343" s="522">
        <v>1E-3</v>
      </c>
      <c r="R343" s="522">
        <f>Q343*H343</f>
        <v>4.0000000000000001E-3</v>
      </c>
      <c r="S343" s="522">
        <v>0</v>
      </c>
      <c r="T343" s="523">
        <f>S343*H343</f>
        <v>0</v>
      </c>
      <c r="U343" s="442"/>
      <c r="V343" s="442"/>
      <c r="W343" s="442"/>
      <c r="X343" s="442"/>
      <c r="Y343" s="442"/>
      <c r="Z343" s="442"/>
      <c r="AA343" s="442"/>
      <c r="AB343" s="442"/>
      <c r="AC343" s="442"/>
      <c r="AD343" s="442"/>
      <c r="AE343" s="442"/>
      <c r="AR343" s="524" t="s">
        <v>141</v>
      </c>
      <c r="AT343" s="524" t="s">
        <v>136</v>
      </c>
      <c r="AU343" s="524" t="s">
        <v>153</v>
      </c>
      <c r="AY343" s="435" t="s">
        <v>134</v>
      </c>
      <c r="BE343" s="525">
        <f>IF(N343="základní",J343,0)</f>
        <v>0</v>
      </c>
      <c r="BF343" s="525">
        <f>IF(N343="snížená",J343,0)</f>
        <v>0</v>
      </c>
      <c r="BG343" s="525">
        <f>IF(N343="zákl. přenesená",J343,0)</f>
        <v>0</v>
      </c>
      <c r="BH343" s="525">
        <f>IF(N343="sníž. přenesená",J343,0)</f>
        <v>0</v>
      </c>
      <c r="BI343" s="525">
        <f>IF(N343="nulová",J343,0)</f>
        <v>0</v>
      </c>
      <c r="BJ343" s="435" t="s">
        <v>20</v>
      </c>
      <c r="BK343" s="525">
        <f>ROUND(I343*H343,2)</f>
        <v>0</v>
      </c>
      <c r="BL343" s="435" t="s">
        <v>141</v>
      </c>
      <c r="BM343" s="524" t="s">
        <v>1200</v>
      </c>
    </row>
    <row r="344" spans="1:65" s="540" customFormat="1" x14ac:dyDescent="0.2">
      <c r="B344" s="541"/>
      <c r="D344" s="526" t="s">
        <v>145</v>
      </c>
      <c r="E344" s="542" t="s">
        <v>3</v>
      </c>
      <c r="F344" s="543" t="s">
        <v>1201</v>
      </c>
      <c r="H344" s="542" t="s">
        <v>3</v>
      </c>
      <c r="I344" s="431"/>
      <c r="L344" s="541"/>
      <c r="M344" s="544"/>
      <c r="N344" s="545"/>
      <c r="O344" s="545"/>
      <c r="P344" s="545"/>
      <c r="Q344" s="545"/>
      <c r="R344" s="545"/>
      <c r="S344" s="545"/>
      <c r="T344" s="546"/>
      <c r="AT344" s="542" t="s">
        <v>145</v>
      </c>
      <c r="AU344" s="542" t="s">
        <v>153</v>
      </c>
      <c r="AV344" s="540" t="s">
        <v>20</v>
      </c>
      <c r="AW344" s="540" t="s">
        <v>33</v>
      </c>
      <c r="AX344" s="540" t="s">
        <v>71</v>
      </c>
      <c r="AY344" s="542" t="s">
        <v>134</v>
      </c>
    </row>
    <row r="345" spans="1:65" s="532" customFormat="1" x14ac:dyDescent="0.2">
      <c r="B345" s="533"/>
      <c r="D345" s="526" t="s">
        <v>145</v>
      </c>
      <c r="E345" s="534" t="s">
        <v>3</v>
      </c>
      <c r="F345" s="535" t="s">
        <v>141</v>
      </c>
      <c r="H345" s="536">
        <v>4</v>
      </c>
      <c r="I345" s="430"/>
      <c r="L345" s="533"/>
      <c r="M345" s="537"/>
      <c r="N345" s="538"/>
      <c r="O345" s="538"/>
      <c r="P345" s="538"/>
      <c r="Q345" s="538"/>
      <c r="R345" s="538"/>
      <c r="S345" s="538"/>
      <c r="T345" s="539"/>
      <c r="AT345" s="534" t="s">
        <v>145</v>
      </c>
      <c r="AU345" s="534" t="s">
        <v>153</v>
      </c>
      <c r="AV345" s="532" t="s">
        <v>80</v>
      </c>
      <c r="AW345" s="532" t="s">
        <v>33</v>
      </c>
      <c r="AX345" s="532" t="s">
        <v>20</v>
      </c>
      <c r="AY345" s="534" t="s">
        <v>134</v>
      </c>
    </row>
    <row r="346" spans="1:65" s="445" customFormat="1" ht="16.5" customHeight="1" x14ac:dyDescent="0.2">
      <c r="A346" s="442"/>
      <c r="B346" s="443"/>
      <c r="C346" s="514" t="s">
        <v>502</v>
      </c>
      <c r="D346" s="514" t="s">
        <v>136</v>
      </c>
      <c r="E346" s="515" t="s">
        <v>1202</v>
      </c>
      <c r="F346" s="516" t="s">
        <v>1203</v>
      </c>
      <c r="G346" s="517" t="s">
        <v>241</v>
      </c>
      <c r="H346" s="518">
        <v>2</v>
      </c>
      <c r="I346" s="401"/>
      <c r="J346" s="519">
        <f>ROUND(I346*H346,2)</f>
        <v>0</v>
      </c>
      <c r="K346" s="516" t="s">
        <v>3</v>
      </c>
      <c r="L346" s="443"/>
      <c r="M346" s="520" t="s">
        <v>3</v>
      </c>
      <c r="N346" s="521" t="s">
        <v>42</v>
      </c>
      <c r="O346" s="522">
        <v>0</v>
      </c>
      <c r="P346" s="522">
        <f>O346*H346</f>
        <v>0</v>
      </c>
      <c r="Q346" s="522">
        <v>1E-3</v>
      </c>
      <c r="R346" s="522">
        <f>Q346*H346</f>
        <v>2E-3</v>
      </c>
      <c r="S346" s="522">
        <v>0</v>
      </c>
      <c r="T346" s="523">
        <f>S346*H346</f>
        <v>0</v>
      </c>
      <c r="U346" s="442"/>
      <c r="V346" s="442"/>
      <c r="W346" s="442"/>
      <c r="X346" s="442"/>
      <c r="Y346" s="442"/>
      <c r="Z346" s="442"/>
      <c r="AA346" s="442"/>
      <c r="AB346" s="442"/>
      <c r="AC346" s="442"/>
      <c r="AD346" s="442"/>
      <c r="AE346" s="442"/>
      <c r="AR346" s="524" t="s">
        <v>141</v>
      </c>
      <c r="AT346" s="524" t="s">
        <v>136</v>
      </c>
      <c r="AU346" s="524" t="s">
        <v>153</v>
      </c>
      <c r="AY346" s="435" t="s">
        <v>134</v>
      </c>
      <c r="BE346" s="525">
        <f>IF(N346="základní",J346,0)</f>
        <v>0</v>
      </c>
      <c r="BF346" s="525">
        <f>IF(N346="snížená",J346,0)</f>
        <v>0</v>
      </c>
      <c r="BG346" s="525">
        <f>IF(N346="zákl. přenesená",J346,0)</f>
        <v>0</v>
      </c>
      <c r="BH346" s="525">
        <f>IF(N346="sníž. přenesená",J346,0)</f>
        <v>0</v>
      </c>
      <c r="BI346" s="525">
        <f>IF(N346="nulová",J346,0)</f>
        <v>0</v>
      </c>
      <c r="BJ346" s="435" t="s">
        <v>20</v>
      </c>
      <c r="BK346" s="525">
        <f>ROUND(I346*H346,2)</f>
        <v>0</v>
      </c>
      <c r="BL346" s="435" t="s">
        <v>141</v>
      </c>
      <c r="BM346" s="524" t="s">
        <v>1204</v>
      </c>
    </row>
    <row r="347" spans="1:65" s="540" customFormat="1" x14ac:dyDescent="0.2">
      <c r="B347" s="541"/>
      <c r="D347" s="526" t="s">
        <v>145</v>
      </c>
      <c r="E347" s="542" t="s">
        <v>3</v>
      </c>
      <c r="F347" s="543" t="s">
        <v>1201</v>
      </c>
      <c r="H347" s="542" t="s">
        <v>3</v>
      </c>
      <c r="I347" s="431"/>
      <c r="L347" s="541"/>
      <c r="M347" s="544"/>
      <c r="N347" s="545"/>
      <c r="O347" s="545"/>
      <c r="P347" s="545"/>
      <c r="Q347" s="545"/>
      <c r="R347" s="545"/>
      <c r="S347" s="545"/>
      <c r="T347" s="546"/>
      <c r="AT347" s="542" t="s">
        <v>145</v>
      </c>
      <c r="AU347" s="542" t="s">
        <v>153</v>
      </c>
      <c r="AV347" s="540" t="s">
        <v>20</v>
      </c>
      <c r="AW347" s="540" t="s">
        <v>33</v>
      </c>
      <c r="AX347" s="540" t="s">
        <v>71</v>
      </c>
      <c r="AY347" s="542" t="s">
        <v>134</v>
      </c>
    </row>
    <row r="348" spans="1:65" s="532" customFormat="1" x14ac:dyDescent="0.2">
      <c r="B348" s="533"/>
      <c r="D348" s="526" t="s">
        <v>145</v>
      </c>
      <c r="E348" s="534" t="s">
        <v>3</v>
      </c>
      <c r="F348" s="535" t="s">
        <v>80</v>
      </c>
      <c r="H348" s="536">
        <v>2</v>
      </c>
      <c r="I348" s="430"/>
      <c r="L348" s="533"/>
      <c r="M348" s="537"/>
      <c r="N348" s="538"/>
      <c r="O348" s="538"/>
      <c r="P348" s="538"/>
      <c r="Q348" s="538"/>
      <c r="R348" s="538"/>
      <c r="S348" s="538"/>
      <c r="T348" s="539"/>
      <c r="AT348" s="534" t="s">
        <v>145</v>
      </c>
      <c r="AU348" s="534" t="s">
        <v>153</v>
      </c>
      <c r="AV348" s="532" t="s">
        <v>80</v>
      </c>
      <c r="AW348" s="532" t="s">
        <v>33</v>
      </c>
      <c r="AX348" s="532" t="s">
        <v>20</v>
      </c>
      <c r="AY348" s="534" t="s">
        <v>134</v>
      </c>
    </row>
    <row r="349" spans="1:65" s="445" customFormat="1" ht="16.5" customHeight="1" x14ac:dyDescent="0.2">
      <c r="A349" s="442"/>
      <c r="B349" s="443"/>
      <c r="C349" s="514" t="s">
        <v>507</v>
      </c>
      <c r="D349" s="514" t="s">
        <v>136</v>
      </c>
      <c r="E349" s="515" t="s">
        <v>1205</v>
      </c>
      <c r="F349" s="516" t="s">
        <v>1206</v>
      </c>
      <c r="G349" s="517" t="s">
        <v>241</v>
      </c>
      <c r="H349" s="518">
        <v>1</v>
      </c>
      <c r="I349" s="401"/>
      <c r="J349" s="519">
        <f>ROUND(I349*H349,2)</f>
        <v>0</v>
      </c>
      <c r="K349" s="516" t="s">
        <v>3</v>
      </c>
      <c r="L349" s="443"/>
      <c r="M349" s="520" t="s">
        <v>3</v>
      </c>
      <c r="N349" s="521" t="s">
        <v>42</v>
      </c>
      <c r="O349" s="522">
        <v>0</v>
      </c>
      <c r="P349" s="522">
        <f>O349*H349</f>
        <v>0</v>
      </c>
      <c r="Q349" s="522">
        <v>0.01</v>
      </c>
      <c r="R349" s="522">
        <f>Q349*H349</f>
        <v>0.01</v>
      </c>
      <c r="S349" s="522">
        <v>0</v>
      </c>
      <c r="T349" s="523">
        <f>S349*H349</f>
        <v>0</v>
      </c>
      <c r="U349" s="442"/>
      <c r="V349" s="442"/>
      <c r="W349" s="442"/>
      <c r="X349" s="442"/>
      <c r="Y349" s="442"/>
      <c r="Z349" s="442"/>
      <c r="AA349" s="442"/>
      <c r="AB349" s="442"/>
      <c r="AC349" s="442"/>
      <c r="AD349" s="442"/>
      <c r="AE349" s="442"/>
      <c r="AR349" s="524" t="s">
        <v>141</v>
      </c>
      <c r="AT349" s="524" t="s">
        <v>136</v>
      </c>
      <c r="AU349" s="524" t="s">
        <v>153</v>
      </c>
      <c r="AY349" s="435" t="s">
        <v>134</v>
      </c>
      <c r="BE349" s="525">
        <f>IF(N349="základní",J349,0)</f>
        <v>0</v>
      </c>
      <c r="BF349" s="525">
        <f>IF(N349="snížená",J349,0)</f>
        <v>0</v>
      </c>
      <c r="BG349" s="525">
        <f>IF(N349="zákl. přenesená",J349,0)</f>
        <v>0</v>
      </c>
      <c r="BH349" s="525">
        <f>IF(N349="sníž. přenesená",J349,0)</f>
        <v>0</v>
      </c>
      <c r="BI349" s="525">
        <f>IF(N349="nulová",J349,0)</f>
        <v>0</v>
      </c>
      <c r="BJ349" s="435" t="s">
        <v>20</v>
      </c>
      <c r="BK349" s="525">
        <f>ROUND(I349*H349,2)</f>
        <v>0</v>
      </c>
      <c r="BL349" s="435" t="s">
        <v>141</v>
      </c>
      <c r="BM349" s="524" t="s">
        <v>1207</v>
      </c>
    </row>
    <row r="350" spans="1:65" s="540" customFormat="1" x14ac:dyDescent="0.2">
      <c r="B350" s="541"/>
      <c r="D350" s="526" t="s">
        <v>145</v>
      </c>
      <c r="E350" s="542" t="s">
        <v>3</v>
      </c>
      <c r="F350" s="543" t="s">
        <v>1208</v>
      </c>
      <c r="H350" s="542" t="s">
        <v>3</v>
      </c>
      <c r="I350" s="431"/>
      <c r="L350" s="541"/>
      <c r="M350" s="544"/>
      <c r="N350" s="545"/>
      <c r="O350" s="545"/>
      <c r="P350" s="545"/>
      <c r="Q350" s="545"/>
      <c r="R350" s="545"/>
      <c r="S350" s="545"/>
      <c r="T350" s="546"/>
      <c r="AT350" s="542" t="s">
        <v>145</v>
      </c>
      <c r="AU350" s="542" t="s">
        <v>153</v>
      </c>
      <c r="AV350" s="540" t="s">
        <v>20</v>
      </c>
      <c r="AW350" s="540" t="s">
        <v>33</v>
      </c>
      <c r="AX350" s="540" t="s">
        <v>71</v>
      </c>
      <c r="AY350" s="542" t="s">
        <v>134</v>
      </c>
    </row>
    <row r="351" spans="1:65" s="532" customFormat="1" x14ac:dyDescent="0.2">
      <c r="B351" s="533"/>
      <c r="D351" s="526" t="s">
        <v>145</v>
      </c>
      <c r="E351" s="534" t="s">
        <v>3</v>
      </c>
      <c r="F351" s="535" t="s">
        <v>20</v>
      </c>
      <c r="H351" s="536">
        <v>1</v>
      </c>
      <c r="I351" s="430"/>
      <c r="L351" s="533"/>
      <c r="M351" s="537"/>
      <c r="N351" s="538"/>
      <c r="O351" s="538"/>
      <c r="P351" s="538"/>
      <c r="Q351" s="538"/>
      <c r="R351" s="538"/>
      <c r="S351" s="538"/>
      <c r="T351" s="539"/>
      <c r="AT351" s="534" t="s">
        <v>145</v>
      </c>
      <c r="AU351" s="534" t="s">
        <v>153</v>
      </c>
      <c r="AV351" s="532" t="s">
        <v>80</v>
      </c>
      <c r="AW351" s="532" t="s">
        <v>33</v>
      </c>
      <c r="AX351" s="532" t="s">
        <v>20</v>
      </c>
      <c r="AY351" s="534" t="s">
        <v>134</v>
      </c>
    </row>
    <row r="352" spans="1:65" s="445" customFormat="1" ht="24" x14ac:dyDescent="0.2">
      <c r="A352" s="442"/>
      <c r="B352" s="443"/>
      <c r="C352" s="514" t="s">
        <v>511</v>
      </c>
      <c r="D352" s="514" t="s">
        <v>136</v>
      </c>
      <c r="E352" s="515" t="s">
        <v>1209</v>
      </c>
      <c r="F352" s="516" t="s">
        <v>1210</v>
      </c>
      <c r="G352" s="517" t="s">
        <v>325</v>
      </c>
      <c r="H352" s="518">
        <v>33.9</v>
      </c>
      <c r="I352" s="401"/>
      <c r="J352" s="519">
        <f>ROUND(I352*H352,2)</f>
        <v>0</v>
      </c>
      <c r="K352" s="516" t="s">
        <v>3</v>
      </c>
      <c r="L352" s="443"/>
      <c r="M352" s="520" t="s">
        <v>3</v>
      </c>
      <c r="N352" s="521" t="s">
        <v>42</v>
      </c>
      <c r="O352" s="522">
        <v>0</v>
      </c>
      <c r="P352" s="522">
        <f>O352*H352</f>
        <v>0</v>
      </c>
      <c r="Q352" s="522">
        <v>0</v>
      </c>
      <c r="R352" s="522">
        <f>Q352*H352</f>
        <v>0</v>
      </c>
      <c r="S352" s="522">
        <v>0</v>
      </c>
      <c r="T352" s="523">
        <f>S352*H352</f>
        <v>0</v>
      </c>
      <c r="U352" s="442"/>
      <c r="V352" s="442"/>
      <c r="W352" s="442"/>
      <c r="X352" s="442"/>
      <c r="Y352" s="442"/>
      <c r="Z352" s="442"/>
      <c r="AA352" s="442"/>
      <c r="AB352" s="442"/>
      <c r="AC352" s="442"/>
      <c r="AD352" s="442"/>
      <c r="AE352" s="442"/>
      <c r="AR352" s="524" t="s">
        <v>141</v>
      </c>
      <c r="AT352" s="524" t="s">
        <v>136</v>
      </c>
      <c r="AU352" s="524" t="s">
        <v>153</v>
      </c>
      <c r="AY352" s="435" t="s">
        <v>134</v>
      </c>
      <c r="BE352" s="525">
        <f>IF(N352="základní",J352,0)</f>
        <v>0</v>
      </c>
      <c r="BF352" s="525">
        <f>IF(N352="snížená",J352,0)</f>
        <v>0</v>
      </c>
      <c r="BG352" s="525">
        <f>IF(N352="zákl. přenesená",J352,0)</f>
        <v>0</v>
      </c>
      <c r="BH352" s="525">
        <f>IF(N352="sníž. přenesená",J352,0)</f>
        <v>0</v>
      </c>
      <c r="BI352" s="525">
        <f>IF(N352="nulová",J352,0)</f>
        <v>0</v>
      </c>
      <c r="BJ352" s="435" t="s">
        <v>20</v>
      </c>
      <c r="BK352" s="525">
        <f>ROUND(I352*H352,2)</f>
        <v>0</v>
      </c>
      <c r="BL352" s="435" t="s">
        <v>141</v>
      </c>
      <c r="BM352" s="524" t="s">
        <v>1211</v>
      </c>
    </row>
    <row r="353" spans="1:65" s="445" customFormat="1" x14ac:dyDescent="0.2">
      <c r="A353" s="442"/>
      <c r="B353" s="443"/>
      <c r="C353" s="442"/>
      <c r="D353" s="526" t="s">
        <v>143</v>
      </c>
      <c r="E353" s="442"/>
      <c r="F353" s="527" t="s">
        <v>1210</v>
      </c>
      <c r="G353" s="442"/>
      <c r="H353" s="442"/>
      <c r="I353" s="429"/>
      <c r="J353" s="442"/>
      <c r="K353" s="442"/>
      <c r="L353" s="443"/>
      <c r="M353" s="528"/>
      <c r="N353" s="529"/>
      <c r="O353" s="530"/>
      <c r="P353" s="530"/>
      <c r="Q353" s="530"/>
      <c r="R353" s="530"/>
      <c r="S353" s="530"/>
      <c r="T353" s="531"/>
      <c r="U353" s="442"/>
      <c r="V353" s="442"/>
      <c r="W353" s="442"/>
      <c r="X353" s="442"/>
      <c r="Y353" s="442"/>
      <c r="Z353" s="442"/>
      <c r="AA353" s="442"/>
      <c r="AB353" s="442"/>
      <c r="AC353" s="442"/>
      <c r="AD353" s="442"/>
      <c r="AE353" s="442"/>
      <c r="AT353" s="435" t="s">
        <v>143</v>
      </c>
      <c r="AU353" s="435" t="s">
        <v>153</v>
      </c>
    </row>
    <row r="354" spans="1:65" s="445" customFormat="1" ht="29.25" x14ac:dyDescent="0.2">
      <c r="A354" s="442"/>
      <c r="B354" s="443"/>
      <c r="C354" s="442"/>
      <c r="D354" s="526" t="s">
        <v>1212</v>
      </c>
      <c r="E354" s="442"/>
      <c r="F354" s="577" t="s">
        <v>1213</v>
      </c>
      <c r="G354" s="442"/>
      <c r="H354" s="442"/>
      <c r="I354" s="429"/>
      <c r="J354" s="442"/>
      <c r="K354" s="442"/>
      <c r="L354" s="443"/>
      <c r="M354" s="528"/>
      <c r="N354" s="529"/>
      <c r="O354" s="530"/>
      <c r="P354" s="530"/>
      <c r="Q354" s="530"/>
      <c r="R354" s="530"/>
      <c r="S354" s="530"/>
      <c r="T354" s="531"/>
      <c r="U354" s="442"/>
      <c r="V354" s="442"/>
      <c r="W354" s="442"/>
      <c r="X354" s="442"/>
      <c r="Y354" s="442"/>
      <c r="Z354" s="442"/>
      <c r="AA354" s="442"/>
      <c r="AB354" s="442"/>
      <c r="AC354" s="442"/>
      <c r="AD354" s="442"/>
      <c r="AE354" s="442"/>
      <c r="AT354" s="435" t="s">
        <v>1212</v>
      </c>
      <c r="AU354" s="435" t="s">
        <v>153</v>
      </c>
    </row>
    <row r="355" spans="1:65" s="532" customFormat="1" x14ac:dyDescent="0.2">
      <c r="B355" s="533"/>
      <c r="D355" s="526" t="s">
        <v>145</v>
      </c>
      <c r="E355" s="534" t="s">
        <v>3</v>
      </c>
      <c r="F355" s="535" t="s">
        <v>1214</v>
      </c>
      <c r="H355" s="536">
        <v>33.9</v>
      </c>
      <c r="I355" s="430"/>
      <c r="L355" s="533"/>
      <c r="M355" s="537"/>
      <c r="N355" s="538"/>
      <c r="O355" s="538"/>
      <c r="P355" s="538"/>
      <c r="Q355" s="538"/>
      <c r="R355" s="538"/>
      <c r="S355" s="538"/>
      <c r="T355" s="539"/>
      <c r="AT355" s="534" t="s">
        <v>145</v>
      </c>
      <c r="AU355" s="534" t="s">
        <v>153</v>
      </c>
      <c r="AV355" s="532" t="s">
        <v>80</v>
      </c>
      <c r="AW355" s="532" t="s">
        <v>33</v>
      </c>
      <c r="AX355" s="532" t="s">
        <v>20</v>
      </c>
      <c r="AY355" s="534" t="s">
        <v>134</v>
      </c>
    </row>
    <row r="356" spans="1:65" s="445" customFormat="1" ht="24" x14ac:dyDescent="0.2">
      <c r="A356" s="442"/>
      <c r="B356" s="443"/>
      <c r="C356" s="514" t="s">
        <v>518</v>
      </c>
      <c r="D356" s="514" t="s">
        <v>136</v>
      </c>
      <c r="E356" s="515" t="s">
        <v>1215</v>
      </c>
      <c r="F356" s="516" t="s">
        <v>1216</v>
      </c>
      <c r="G356" s="517" t="s">
        <v>325</v>
      </c>
      <c r="H356" s="518">
        <v>33.9</v>
      </c>
      <c r="I356" s="401"/>
      <c r="J356" s="519">
        <f>ROUND(I356*H356,2)</f>
        <v>0</v>
      </c>
      <c r="K356" s="516" t="s">
        <v>3</v>
      </c>
      <c r="L356" s="443"/>
      <c r="M356" s="520" t="s">
        <v>3</v>
      </c>
      <c r="N356" s="521" t="s">
        <v>42</v>
      </c>
      <c r="O356" s="522">
        <v>0</v>
      </c>
      <c r="P356" s="522">
        <f>O356*H356</f>
        <v>0</v>
      </c>
      <c r="Q356" s="522">
        <v>0</v>
      </c>
      <c r="R356" s="522">
        <f>Q356*H356</f>
        <v>0</v>
      </c>
      <c r="S356" s="522">
        <v>0</v>
      </c>
      <c r="T356" s="523">
        <f>S356*H356</f>
        <v>0</v>
      </c>
      <c r="U356" s="442"/>
      <c r="V356" s="442"/>
      <c r="W356" s="442"/>
      <c r="X356" s="442"/>
      <c r="Y356" s="442"/>
      <c r="Z356" s="442"/>
      <c r="AA356" s="442"/>
      <c r="AB356" s="442"/>
      <c r="AC356" s="442"/>
      <c r="AD356" s="442"/>
      <c r="AE356" s="442"/>
      <c r="AR356" s="524" t="s">
        <v>141</v>
      </c>
      <c r="AT356" s="524" t="s">
        <v>136</v>
      </c>
      <c r="AU356" s="524" t="s">
        <v>153</v>
      </c>
      <c r="AY356" s="435" t="s">
        <v>134</v>
      </c>
      <c r="BE356" s="525">
        <f>IF(N356="základní",J356,0)</f>
        <v>0</v>
      </c>
      <c r="BF356" s="525">
        <f>IF(N356="snížená",J356,0)</f>
        <v>0</v>
      </c>
      <c r="BG356" s="525">
        <f>IF(N356="zákl. přenesená",J356,0)</f>
        <v>0</v>
      </c>
      <c r="BH356" s="525">
        <f>IF(N356="sníž. přenesená",J356,0)</f>
        <v>0</v>
      </c>
      <c r="BI356" s="525">
        <f>IF(N356="nulová",J356,0)</f>
        <v>0</v>
      </c>
      <c r="BJ356" s="435" t="s">
        <v>20</v>
      </c>
      <c r="BK356" s="525">
        <f>ROUND(I356*H356,2)</f>
        <v>0</v>
      </c>
      <c r="BL356" s="435" t="s">
        <v>141</v>
      </c>
      <c r="BM356" s="524" t="s">
        <v>1217</v>
      </c>
    </row>
    <row r="357" spans="1:65" s="445" customFormat="1" ht="19.5" x14ac:dyDescent="0.2">
      <c r="A357" s="442"/>
      <c r="B357" s="443"/>
      <c r="C357" s="442"/>
      <c r="D357" s="526" t="s">
        <v>143</v>
      </c>
      <c r="E357" s="442"/>
      <c r="F357" s="527" t="s">
        <v>1216</v>
      </c>
      <c r="G357" s="442"/>
      <c r="H357" s="442"/>
      <c r="I357" s="429"/>
      <c r="J357" s="442"/>
      <c r="K357" s="442"/>
      <c r="L357" s="443"/>
      <c r="M357" s="528"/>
      <c r="N357" s="529"/>
      <c r="O357" s="530"/>
      <c r="P357" s="530"/>
      <c r="Q357" s="530"/>
      <c r="R357" s="530"/>
      <c r="S357" s="530"/>
      <c r="T357" s="531"/>
      <c r="U357" s="442"/>
      <c r="V357" s="442"/>
      <c r="W357" s="442"/>
      <c r="X357" s="442"/>
      <c r="Y357" s="442"/>
      <c r="Z357" s="442"/>
      <c r="AA357" s="442"/>
      <c r="AB357" s="442"/>
      <c r="AC357" s="442"/>
      <c r="AD357" s="442"/>
      <c r="AE357" s="442"/>
      <c r="AT357" s="435" t="s">
        <v>143</v>
      </c>
      <c r="AU357" s="435" t="s">
        <v>153</v>
      </c>
    </row>
    <row r="358" spans="1:65" s="445" customFormat="1" ht="16.5" customHeight="1" x14ac:dyDescent="0.2">
      <c r="A358" s="442"/>
      <c r="B358" s="443"/>
      <c r="C358" s="514" t="s">
        <v>297</v>
      </c>
      <c r="D358" s="514" t="s">
        <v>136</v>
      </c>
      <c r="E358" s="515" t="s">
        <v>1218</v>
      </c>
      <c r="F358" s="516" t="s">
        <v>1219</v>
      </c>
      <c r="G358" s="517" t="s">
        <v>241</v>
      </c>
      <c r="H358" s="518">
        <v>2</v>
      </c>
      <c r="I358" s="401"/>
      <c r="J358" s="519">
        <f>ROUND(I358*H358,2)</f>
        <v>0</v>
      </c>
      <c r="K358" s="516" t="s">
        <v>3</v>
      </c>
      <c r="L358" s="443"/>
      <c r="M358" s="520" t="s">
        <v>3</v>
      </c>
      <c r="N358" s="521" t="s">
        <v>42</v>
      </c>
      <c r="O358" s="522">
        <v>0</v>
      </c>
      <c r="P358" s="522">
        <f>O358*H358</f>
        <v>0</v>
      </c>
      <c r="Q358" s="522">
        <v>0</v>
      </c>
      <c r="R358" s="522">
        <f>Q358*H358</f>
        <v>0</v>
      </c>
      <c r="S358" s="522">
        <v>0</v>
      </c>
      <c r="T358" s="523">
        <f>S358*H358</f>
        <v>0</v>
      </c>
      <c r="U358" s="442"/>
      <c r="V358" s="442"/>
      <c r="W358" s="442"/>
      <c r="X358" s="442"/>
      <c r="Y358" s="442"/>
      <c r="Z358" s="442"/>
      <c r="AA358" s="442"/>
      <c r="AB358" s="442"/>
      <c r="AC358" s="442"/>
      <c r="AD358" s="442"/>
      <c r="AE358" s="442"/>
      <c r="AR358" s="524" t="s">
        <v>141</v>
      </c>
      <c r="AT358" s="524" t="s">
        <v>136</v>
      </c>
      <c r="AU358" s="524" t="s">
        <v>153</v>
      </c>
      <c r="AY358" s="435" t="s">
        <v>134</v>
      </c>
      <c r="BE358" s="525">
        <f>IF(N358="základní",J358,0)</f>
        <v>0</v>
      </c>
      <c r="BF358" s="525">
        <f>IF(N358="snížená",J358,0)</f>
        <v>0</v>
      </c>
      <c r="BG358" s="525">
        <f>IF(N358="zákl. přenesená",J358,0)</f>
        <v>0</v>
      </c>
      <c r="BH358" s="525">
        <f>IF(N358="sníž. přenesená",J358,0)</f>
        <v>0</v>
      </c>
      <c r="BI358" s="525">
        <f>IF(N358="nulová",J358,0)</f>
        <v>0</v>
      </c>
      <c r="BJ358" s="435" t="s">
        <v>20</v>
      </c>
      <c r="BK358" s="525">
        <f>ROUND(I358*H358,2)</f>
        <v>0</v>
      </c>
      <c r="BL358" s="435" t="s">
        <v>141</v>
      </c>
      <c r="BM358" s="524" t="s">
        <v>1220</v>
      </c>
    </row>
    <row r="359" spans="1:65" s="445" customFormat="1" ht="21.75" customHeight="1" x14ac:dyDescent="0.2">
      <c r="A359" s="442"/>
      <c r="B359" s="443"/>
      <c r="C359" s="514" t="s">
        <v>367</v>
      </c>
      <c r="D359" s="514" t="s">
        <v>136</v>
      </c>
      <c r="E359" s="515" t="s">
        <v>1221</v>
      </c>
      <c r="F359" s="516" t="s">
        <v>1222</v>
      </c>
      <c r="G359" s="517" t="s">
        <v>325</v>
      </c>
      <c r="H359" s="518">
        <v>7</v>
      </c>
      <c r="I359" s="401"/>
      <c r="J359" s="519">
        <f>ROUND(I359*H359,2)</f>
        <v>0</v>
      </c>
      <c r="K359" s="516" t="s">
        <v>140</v>
      </c>
      <c r="L359" s="443"/>
      <c r="M359" s="520" t="s">
        <v>3</v>
      </c>
      <c r="N359" s="521" t="s">
        <v>42</v>
      </c>
      <c r="O359" s="522">
        <v>0.184</v>
      </c>
      <c r="P359" s="522">
        <f>O359*H359</f>
        <v>1.288</v>
      </c>
      <c r="Q359" s="522">
        <v>0</v>
      </c>
      <c r="R359" s="522">
        <f>Q359*H359</f>
        <v>0</v>
      </c>
      <c r="S359" s="522">
        <v>0</v>
      </c>
      <c r="T359" s="523">
        <f>S359*H359</f>
        <v>0</v>
      </c>
      <c r="U359" s="442"/>
      <c r="V359" s="442"/>
      <c r="W359" s="442"/>
      <c r="X359" s="442"/>
      <c r="Y359" s="442"/>
      <c r="Z359" s="442"/>
      <c r="AA359" s="442"/>
      <c r="AB359" s="442"/>
      <c r="AC359" s="442"/>
      <c r="AD359" s="442"/>
      <c r="AE359" s="442"/>
      <c r="AR359" s="524" t="s">
        <v>141</v>
      </c>
      <c r="AT359" s="524" t="s">
        <v>136</v>
      </c>
      <c r="AU359" s="524" t="s">
        <v>153</v>
      </c>
      <c r="AY359" s="435" t="s">
        <v>134</v>
      </c>
      <c r="BE359" s="525">
        <f>IF(N359="základní",J359,0)</f>
        <v>0</v>
      </c>
      <c r="BF359" s="525">
        <f>IF(N359="snížená",J359,0)</f>
        <v>0</v>
      </c>
      <c r="BG359" s="525">
        <f>IF(N359="zákl. přenesená",J359,0)</f>
        <v>0</v>
      </c>
      <c r="BH359" s="525">
        <f>IF(N359="sníž. přenesená",J359,0)</f>
        <v>0</v>
      </c>
      <c r="BI359" s="525">
        <f>IF(N359="nulová",J359,0)</f>
        <v>0</v>
      </c>
      <c r="BJ359" s="435" t="s">
        <v>20</v>
      </c>
      <c r="BK359" s="525">
        <f>ROUND(I359*H359,2)</f>
        <v>0</v>
      </c>
      <c r="BL359" s="435" t="s">
        <v>141</v>
      </c>
      <c r="BM359" s="524" t="s">
        <v>1223</v>
      </c>
    </row>
    <row r="360" spans="1:65" s="445" customFormat="1" ht="19.5" x14ac:dyDescent="0.2">
      <c r="A360" s="442"/>
      <c r="B360" s="443"/>
      <c r="C360" s="442"/>
      <c r="D360" s="526" t="s">
        <v>143</v>
      </c>
      <c r="E360" s="442"/>
      <c r="F360" s="527" t="s">
        <v>1224</v>
      </c>
      <c r="G360" s="442"/>
      <c r="H360" s="442"/>
      <c r="I360" s="429"/>
      <c r="J360" s="442"/>
      <c r="K360" s="442"/>
      <c r="L360" s="443"/>
      <c r="M360" s="528"/>
      <c r="N360" s="529"/>
      <c r="O360" s="530"/>
      <c r="P360" s="530"/>
      <c r="Q360" s="530"/>
      <c r="R360" s="530"/>
      <c r="S360" s="530"/>
      <c r="T360" s="531"/>
      <c r="U360" s="442"/>
      <c r="V360" s="442"/>
      <c r="W360" s="442"/>
      <c r="X360" s="442"/>
      <c r="Y360" s="442"/>
      <c r="Z360" s="442"/>
      <c r="AA360" s="442"/>
      <c r="AB360" s="442"/>
      <c r="AC360" s="442"/>
      <c r="AD360" s="442"/>
      <c r="AE360" s="442"/>
      <c r="AT360" s="435" t="s">
        <v>143</v>
      </c>
      <c r="AU360" s="435" t="s">
        <v>153</v>
      </c>
    </row>
    <row r="361" spans="1:65" s="445" customFormat="1" ht="21.75" customHeight="1" x14ac:dyDescent="0.2">
      <c r="A361" s="442"/>
      <c r="B361" s="443"/>
      <c r="C361" s="514" t="s">
        <v>531</v>
      </c>
      <c r="D361" s="514" t="s">
        <v>136</v>
      </c>
      <c r="E361" s="515" t="s">
        <v>1225</v>
      </c>
      <c r="F361" s="516" t="s">
        <v>1226</v>
      </c>
      <c r="G361" s="517" t="s">
        <v>325</v>
      </c>
      <c r="H361" s="518">
        <v>36</v>
      </c>
      <c r="I361" s="401"/>
      <c r="J361" s="519">
        <f>ROUND(I361*H361,2)</f>
        <v>0</v>
      </c>
      <c r="K361" s="516" t="s">
        <v>140</v>
      </c>
      <c r="L361" s="443"/>
      <c r="M361" s="520" t="s">
        <v>3</v>
      </c>
      <c r="N361" s="521" t="s">
        <v>42</v>
      </c>
      <c r="O361" s="522">
        <v>0.19900000000000001</v>
      </c>
      <c r="P361" s="522">
        <f>O361*H361</f>
        <v>7.1640000000000006</v>
      </c>
      <c r="Q361" s="522">
        <v>0</v>
      </c>
      <c r="R361" s="522">
        <f>Q361*H361</f>
        <v>0</v>
      </c>
      <c r="S361" s="522">
        <v>0</v>
      </c>
      <c r="T361" s="523">
        <f>S361*H361</f>
        <v>0</v>
      </c>
      <c r="U361" s="442"/>
      <c r="V361" s="442"/>
      <c r="W361" s="442"/>
      <c r="X361" s="442"/>
      <c r="Y361" s="442"/>
      <c r="Z361" s="442"/>
      <c r="AA361" s="442"/>
      <c r="AB361" s="442"/>
      <c r="AC361" s="442"/>
      <c r="AD361" s="442"/>
      <c r="AE361" s="442"/>
      <c r="AR361" s="524" t="s">
        <v>141</v>
      </c>
      <c r="AT361" s="524" t="s">
        <v>136</v>
      </c>
      <c r="AU361" s="524" t="s">
        <v>153</v>
      </c>
      <c r="AY361" s="435" t="s">
        <v>134</v>
      </c>
      <c r="BE361" s="525">
        <f>IF(N361="základní",J361,0)</f>
        <v>0</v>
      </c>
      <c r="BF361" s="525">
        <f>IF(N361="snížená",J361,0)</f>
        <v>0</v>
      </c>
      <c r="BG361" s="525">
        <f>IF(N361="zákl. přenesená",J361,0)</f>
        <v>0</v>
      </c>
      <c r="BH361" s="525">
        <f>IF(N361="sníž. přenesená",J361,0)</f>
        <v>0</v>
      </c>
      <c r="BI361" s="525">
        <f>IF(N361="nulová",J361,0)</f>
        <v>0</v>
      </c>
      <c r="BJ361" s="435" t="s">
        <v>20</v>
      </c>
      <c r="BK361" s="525">
        <f>ROUND(I361*H361,2)</f>
        <v>0</v>
      </c>
      <c r="BL361" s="435" t="s">
        <v>141</v>
      </c>
      <c r="BM361" s="524" t="s">
        <v>1227</v>
      </c>
    </row>
    <row r="362" spans="1:65" s="445" customFormat="1" ht="19.5" x14ac:dyDescent="0.2">
      <c r="A362" s="442"/>
      <c r="B362" s="443"/>
      <c r="C362" s="442"/>
      <c r="D362" s="526" t="s">
        <v>143</v>
      </c>
      <c r="E362" s="442"/>
      <c r="F362" s="527" t="s">
        <v>1228</v>
      </c>
      <c r="G362" s="442"/>
      <c r="H362" s="442"/>
      <c r="I362" s="429"/>
      <c r="J362" s="442"/>
      <c r="K362" s="442"/>
      <c r="L362" s="443"/>
      <c r="M362" s="528"/>
      <c r="N362" s="529"/>
      <c r="O362" s="530"/>
      <c r="P362" s="530"/>
      <c r="Q362" s="530"/>
      <c r="R362" s="530"/>
      <c r="S362" s="530"/>
      <c r="T362" s="531"/>
      <c r="U362" s="442"/>
      <c r="V362" s="442"/>
      <c r="W362" s="442"/>
      <c r="X362" s="442"/>
      <c r="Y362" s="442"/>
      <c r="Z362" s="442"/>
      <c r="AA362" s="442"/>
      <c r="AB362" s="442"/>
      <c r="AC362" s="442"/>
      <c r="AD362" s="442"/>
      <c r="AE362" s="442"/>
      <c r="AT362" s="435" t="s">
        <v>143</v>
      </c>
      <c r="AU362" s="435" t="s">
        <v>153</v>
      </c>
    </row>
    <row r="363" spans="1:65" s="532" customFormat="1" x14ac:dyDescent="0.2">
      <c r="B363" s="533"/>
      <c r="D363" s="526" t="s">
        <v>145</v>
      </c>
      <c r="E363" s="534" t="s">
        <v>3</v>
      </c>
      <c r="F363" s="535" t="s">
        <v>1229</v>
      </c>
      <c r="H363" s="536">
        <v>36</v>
      </c>
      <c r="I363" s="430"/>
      <c r="L363" s="533"/>
      <c r="M363" s="537"/>
      <c r="N363" s="538"/>
      <c r="O363" s="538"/>
      <c r="P363" s="538"/>
      <c r="Q363" s="538"/>
      <c r="R363" s="538"/>
      <c r="S363" s="538"/>
      <c r="T363" s="539"/>
      <c r="AT363" s="534" t="s">
        <v>145</v>
      </c>
      <c r="AU363" s="534" t="s">
        <v>153</v>
      </c>
      <c r="AV363" s="532" t="s">
        <v>80</v>
      </c>
      <c r="AW363" s="532" t="s">
        <v>33</v>
      </c>
      <c r="AX363" s="532" t="s">
        <v>20</v>
      </c>
      <c r="AY363" s="534" t="s">
        <v>134</v>
      </c>
    </row>
    <row r="364" spans="1:65" s="445" customFormat="1" ht="16.5" customHeight="1" x14ac:dyDescent="0.2">
      <c r="A364" s="442"/>
      <c r="B364" s="443"/>
      <c r="C364" s="514" t="s">
        <v>534</v>
      </c>
      <c r="D364" s="514" t="s">
        <v>136</v>
      </c>
      <c r="E364" s="515" t="s">
        <v>1230</v>
      </c>
      <c r="F364" s="516" t="s">
        <v>1231</v>
      </c>
      <c r="G364" s="517" t="s">
        <v>325</v>
      </c>
      <c r="H364" s="518">
        <v>43</v>
      </c>
      <c r="I364" s="401"/>
      <c r="J364" s="519">
        <f>ROUND(I364*H364,2)</f>
        <v>0</v>
      </c>
      <c r="K364" s="516" t="s">
        <v>140</v>
      </c>
      <c r="L364" s="443"/>
      <c r="M364" s="520" t="s">
        <v>3</v>
      </c>
      <c r="N364" s="521" t="s">
        <v>42</v>
      </c>
      <c r="O364" s="522">
        <v>4.3999999999999997E-2</v>
      </c>
      <c r="P364" s="522">
        <f>O364*H364</f>
        <v>1.8919999999999999</v>
      </c>
      <c r="Q364" s="522">
        <v>0</v>
      </c>
      <c r="R364" s="522">
        <f>Q364*H364</f>
        <v>0</v>
      </c>
      <c r="S364" s="522">
        <v>0</v>
      </c>
      <c r="T364" s="523">
        <f>S364*H364</f>
        <v>0</v>
      </c>
      <c r="U364" s="442"/>
      <c r="V364" s="442"/>
      <c r="W364" s="442"/>
      <c r="X364" s="442"/>
      <c r="Y364" s="442"/>
      <c r="Z364" s="442"/>
      <c r="AA364" s="442"/>
      <c r="AB364" s="442"/>
      <c r="AC364" s="442"/>
      <c r="AD364" s="442"/>
      <c r="AE364" s="442"/>
      <c r="AR364" s="524" t="s">
        <v>141</v>
      </c>
      <c r="AT364" s="524" t="s">
        <v>136</v>
      </c>
      <c r="AU364" s="524" t="s">
        <v>153</v>
      </c>
      <c r="AY364" s="435" t="s">
        <v>134</v>
      </c>
      <c r="BE364" s="525">
        <f>IF(N364="základní",J364,0)</f>
        <v>0</v>
      </c>
      <c r="BF364" s="525">
        <f>IF(N364="snížená",J364,0)</f>
        <v>0</v>
      </c>
      <c r="BG364" s="525">
        <f>IF(N364="zákl. přenesená",J364,0)</f>
        <v>0</v>
      </c>
      <c r="BH364" s="525">
        <f>IF(N364="sníž. přenesená",J364,0)</f>
        <v>0</v>
      </c>
      <c r="BI364" s="525">
        <f>IF(N364="nulová",J364,0)</f>
        <v>0</v>
      </c>
      <c r="BJ364" s="435" t="s">
        <v>20</v>
      </c>
      <c r="BK364" s="525">
        <f>ROUND(I364*H364,2)</f>
        <v>0</v>
      </c>
      <c r="BL364" s="435" t="s">
        <v>141</v>
      </c>
      <c r="BM364" s="524" t="s">
        <v>1232</v>
      </c>
    </row>
    <row r="365" spans="1:65" s="445" customFormat="1" x14ac:dyDescent="0.2">
      <c r="A365" s="442"/>
      <c r="B365" s="443"/>
      <c r="C365" s="442"/>
      <c r="D365" s="526" t="s">
        <v>143</v>
      </c>
      <c r="E365" s="442"/>
      <c r="F365" s="527" t="s">
        <v>1233</v>
      </c>
      <c r="G365" s="442"/>
      <c r="H365" s="442"/>
      <c r="I365" s="429"/>
      <c r="J365" s="442"/>
      <c r="K365" s="442"/>
      <c r="L365" s="443"/>
      <c r="M365" s="528"/>
      <c r="N365" s="529"/>
      <c r="O365" s="530"/>
      <c r="P365" s="530"/>
      <c r="Q365" s="530"/>
      <c r="R365" s="530"/>
      <c r="S365" s="530"/>
      <c r="T365" s="531"/>
      <c r="U365" s="442"/>
      <c r="V365" s="442"/>
      <c r="W365" s="442"/>
      <c r="X365" s="442"/>
      <c r="Y365" s="442"/>
      <c r="Z365" s="442"/>
      <c r="AA365" s="442"/>
      <c r="AB365" s="442"/>
      <c r="AC365" s="442"/>
      <c r="AD365" s="442"/>
      <c r="AE365" s="442"/>
      <c r="AT365" s="435" t="s">
        <v>143</v>
      </c>
      <c r="AU365" s="435" t="s">
        <v>153</v>
      </c>
    </row>
    <row r="366" spans="1:65" s="532" customFormat="1" x14ac:dyDescent="0.2">
      <c r="B366" s="533"/>
      <c r="D366" s="526" t="s">
        <v>145</v>
      </c>
      <c r="E366" s="534" t="s">
        <v>3</v>
      </c>
      <c r="F366" s="535" t="s">
        <v>1234</v>
      </c>
      <c r="H366" s="536">
        <v>43</v>
      </c>
      <c r="I366" s="430"/>
      <c r="L366" s="533"/>
      <c r="M366" s="537"/>
      <c r="N366" s="538"/>
      <c r="O366" s="538"/>
      <c r="P366" s="538"/>
      <c r="Q366" s="538"/>
      <c r="R366" s="538"/>
      <c r="S366" s="538"/>
      <c r="T366" s="539"/>
      <c r="AT366" s="534" t="s">
        <v>145</v>
      </c>
      <c r="AU366" s="534" t="s">
        <v>153</v>
      </c>
      <c r="AV366" s="532" t="s">
        <v>80</v>
      </c>
      <c r="AW366" s="532" t="s">
        <v>33</v>
      </c>
      <c r="AX366" s="532" t="s">
        <v>20</v>
      </c>
      <c r="AY366" s="534" t="s">
        <v>134</v>
      </c>
    </row>
    <row r="367" spans="1:65" s="445" customFormat="1" ht="16.5" customHeight="1" x14ac:dyDescent="0.2">
      <c r="A367" s="442"/>
      <c r="B367" s="443"/>
      <c r="C367" s="514" t="s">
        <v>540</v>
      </c>
      <c r="D367" s="514" t="s">
        <v>136</v>
      </c>
      <c r="E367" s="515" t="s">
        <v>1235</v>
      </c>
      <c r="F367" s="516" t="s">
        <v>1236</v>
      </c>
      <c r="G367" s="517" t="s">
        <v>325</v>
      </c>
      <c r="H367" s="518">
        <v>45.15</v>
      </c>
      <c r="I367" s="401"/>
      <c r="J367" s="519">
        <f>ROUND(I367*H367,2)</f>
        <v>0</v>
      </c>
      <c r="K367" s="516" t="s">
        <v>140</v>
      </c>
      <c r="L367" s="443"/>
      <c r="M367" s="520" t="s">
        <v>3</v>
      </c>
      <c r="N367" s="521" t="s">
        <v>42</v>
      </c>
      <c r="O367" s="522">
        <v>5.3999999999999999E-2</v>
      </c>
      <c r="P367" s="522">
        <f>O367*H367</f>
        <v>2.4380999999999999</v>
      </c>
      <c r="Q367" s="522">
        <v>1.9000000000000001E-4</v>
      </c>
      <c r="R367" s="522">
        <f>Q367*H367</f>
        <v>8.5785000000000011E-3</v>
      </c>
      <c r="S367" s="522">
        <v>0</v>
      </c>
      <c r="T367" s="523">
        <f>S367*H367</f>
        <v>0</v>
      </c>
      <c r="U367" s="442"/>
      <c r="V367" s="442"/>
      <c r="W367" s="442"/>
      <c r="X367" s="442"/>
      <c r="Y367" s="442"/>
      <c r="Z367" s="442"/>
      <c r="AA367" s="442"/>
      <c r="AB367" s="442"/>
      <c r="AC367" s="442"/>
      <c r="AD367" s="442"/>
      <c r="AE367" s="442"/>
      <c r="AR367" s="524" t="s">
        <v>141</v>
      </c>
      <c r="AT367" s="524" t="s">
        <v>136</v>
      </c>
      <c r="AU367" s="524" t="s">
        <v>153</v>
      </c>
      <c r="AY367" s="435" t="s">
        <v>134</v>
      </c>
      <c r="BE367" s="525">
        <f>IF(N367="základní",J367,0)</f>
        <v>0</v>
      </c>
      <c r="BF367" s="525">
        <f>IF(N367="snížená",J367,0)</f>
        <v>0</v>
      </c>
      <c r="BG367" s="525">
        <f>IF(N367="zákl. přenesená",J367,0)</f>
        <v>0</v>
      </c>
      <c r="BH367" s="525">
        <f>IF(N367="sníž. přenesená",J367,0)</f>
        <v>0</v>
      </c>
      <c r="BI367" s="525">
        <f>IF(N367="nulová",J367,0)</f>
        <v>0</v>
      </c>
      <c r="BJ367" s="435" t="s">
        <v>20</v>
      </c>
      <c r="BK367" s="525">
        <f>ROUND(I367*H367,2)</f>
        <v>0</v>
      </c>
      <c r="BL367" s="435" t="s">
        <v>141</v>
      </c>
      <c r="BM367" s="524" t="s">
        <v>1237</v>
      </c>
    </row>
    <row r="368" spans="1:65" s="445" customFormat="1" x14ac:dyDescent="0.2">
      <c r="A368" s="442"/>
      <c r="B368" s="443"/>
      <c r="C368" s="442"/>
      <c r="D368" s="526" t="s">
        <v>143</v>
      </c>
      <c r="E368" s="442"/>
      <c r="F368" s="527" t="s">
        <v>1238</v>
      </c>
      <c r="G368" s="442"/>
      <c r="H368" s="442"/>
      <c r="I368" s="429"/>
      <c r="J368" s="442"/>
      <c r="K368" s="442"/>
      <c r="L368" s="443"/>
      <c r="M368" s="528"/>
      <c r="N368" s="529"/>
      <c r="O368" s="530"/>
      <c r="P368" s="530"/>
      <c r="Q368" s="530"/>
      <c r="R368" s="530"/>
      <c r="S368" s="530"/>
      <c r="T368" s="531"/>
      <c r="U368" s="442"/>
      <c r="V368" s="442"/>
      <c r="W368" s="442"/>
      <c r="X368" s="442"/>
      <c r="Y368" s="442"/>
      <c r="Z368" s="442"/>
      <c r="AA368" s="442"/>
      <c r="AB368" s="442"/>
      <c r="AC368" s="442"/>
      <c r="AD368" s="442"/>
      <c r="AE368" s="442"/>
      <c r="AT368" s="435" t="s">
        <v>143</v>
      </c>
      <c r="AU368" s="435" t="s">
        <v>153</v>
      </c>
    </row>
    <row r="369" spans="1:65" s="532" customFormat="1" x14ac:dyDescent="0.2">
      <c r="B369" s="533"/>
      <c r="D369" s="526" t="s">
        <v>145</v>
      </c>
      <c r="E369" s="534" t="s">
        <v>3</v>
      </c>
      <c r="F369" s="535" t="s">
        <v>1239</v>
      </c>
      <c r="H369" s="536">
        <v>45.15</v>
      </c>
      <c r="I369" s="430"/>
      <c r="L369" s="533"/>
      <c r="M369" s="537"/>
      <c r="N369" s="538"/>
      <c r="O369" s="538"/>
      <c r="P369" s="538"/>
      <c r="Q369" s="538"/>
      <c r="R369" s="538"/>
      <c r="S369" s="538"/>
      <c r="T369" s="539"/>
      <c r="AT369" s="534" t="s">
        <v>145</v>
      </c>
      <c r="AU369" s="534" t="s">
        <v>153</v>
      </c>
      <c r="AV369" s="532" t="s">
        <v>80</v>
      </c>
      <c r="AW369" s="532" t="s">
        <v>33</v>
      </c>
      <c r="AX369" s="532" t="s">
        <v>20</v>
      </c>
      <c r="AY369" s="534" t="s">
        <v>134</v>
      </c>
    </row>
    <row r="370" spans="1:65" s="445" customFormat="1" ht="16.5" customHeight="1" x14ac:dyDescent="0.2">
      <c r="A370" s="442"/>
      <c r="B370" s="443"/>
      <c r="C370" s="514" t="s">
        <v>545</v>
      </c>
      <c r="D370" s="514" t="s">
        <v>136</v>
      </c>
      <c r="E370" s="515" t="s">
        <v>1240</v>
      </c>
      <c r="F370" s="516" t="s">
        <v>1241</v>
      </c>
      <c r="G370" s="517" t="s">
        <v>325</v>
      </c>
      <c r="H370" s="518">
        <v>43</v>
      </c>
      <c r="I370" s="401"/>
      <c r="J370" s="519">
        <f>ROUND(I370*H370,2)</f>
        <v>0</v>
      </c>
      <c r="K370" s="516" t="s">
        <v>140</v>
      </c>
      <c r="L370" s="443"/>
      <c r="M370" s="520" t="s">
        <v>3</v>
      </c>
      <c r="N370" s="521" t="s">
        <v>42</v>
      </c>
      <c r="O370" s="522">
        <v>2.5000000000000001E-2</v>
      </c>
      <c r="P370" s="522">
        <f>O370*H370</f>
        <v>1.075</v>
      </c>
      <c r="Q370" s="522">
        <v>9.0000000000000006E-5</v>
      </c>
      <c r="R370" s="522">
        <f>Q370*H370</f>
        <v>3.8700000000000002E-3</v>
      </c>
      <c r="S370" s="522">
        <v>0</v>
      </c>
      <c r="T370" s="523">
        <f>S370*H370</f>
        <v>0</v>
      </c>
      <c r="U370" s="442"/>
      <c r="V370" s="442"/>
      <c r="W370" s="442"/>
      <c r="X370" s="442"/>
      <c r="Y370" s="442"/>
      <c r="Z370" s="442"/>
      <c r="AA370" s="442"/>
      <c r="AB370" s="442"/>
      <c r="AC370" s="442"/>
      <c r="AD370" s="442"/>
      <c r="AE370" s="442"/>
      <c r="AR370" s="524" t="s">
        <v>141</v>
      </c>
      <c r="AT370" s="524" t="s">
        <v>136</v>
      </c>
      <c r="AU370" s="524" t="s">
        <v>153</v>
      </c>
      <c r="AY370" s="435" t="s">
        <v>134</v>
      </c>
      <c r="BE370" s="525">
        <f>IF(N370="základní",J370,0)</f>
        <v>0</v>
      </c>
      <c r="BF370" s="525">
        <f>IF(N370="snížená",J370,0)</f>
        <v>0</v>
      </c>
      <c r="BG370" s="525">
        <f>IF(N370="zákl. přenesená",J370,0)</f>
        <v>0</v>
      </c>
      <c r="BH370" s="525">
        <f>IF(N370="sníž. přenesená",J370,0)</f>
        <v>0</v>
      </c>
      <c r="BI370" s="525">
        <f>IF(N370="nulová",J370,0)</f>
        <v>0</v>
      </c>
      <c r="BJ370" s="435" t="s">
        <v>20</v>
      </c>
      <c r="BK370" s="525">
        <f>ROUND(I370*H370,2)</f>
        <v>0</v>
      </c>
      <c r="BL370" s="435" t="s">
        <v>141</v>
      </c>
      <c r="BM370" s="524" t="s">
        <v>1242</v>
      </c>
    </row>
    <row r="371" spans="1:65" s="445" customFormat="1" x14ac:dyDescent="0.2">
      <c r="A371" s="442"/>
      <c r="B371" s="443"/>
      <c r="C371" s="442"/>
      <c r="D371" s="526" t="s">
        <v>143</v>
      </c>
      <c r="E371" s="442"/>
      <c r="F371" s="527" t="s">
        <v>1243</v>
      </c>
      <c r="G371" s="442"/>
      <c r="H371" s="442"/>
      <c r="I371" s="429"/>
      <c r="J371" s="442"/>
      <c r="K371" s="442"/>
      <c r="L371" s="443"/>
      <c r="M371" s="528"/>
      <c r="N371" s="529"/>
      <c r="O371" s="530"/>
      <c r="P371" s="530"/>
      <c r="Q371" s="530"/>
      <c r="R371" s="530"/>
      <c r="S371" s="530"/>
      <c r="T371" s="531"/>
      <c r="U371" s="442"/>
      <c r="V371" s="442"/>
      <c r="W371" s="442"/>
      <c r="X371" s="442"/>
      <c r="Y371" s="442"/>
      <c r="Z371" s="442"/>
      <c r="AA371" s="442"/>
      <c r="AB371" s="442"/>
      <c r="AC371" s="442"/>
      <c r="AD371" s="442"/>
      <c r="AE371" s="442"/>
      <c r="AT371" s="435" t="s">
        <v>143</v>
      </c>
      <c r="AU371" s="435" t="s">
        <v>153</v>
      </c>
    </row>
    <row r="372" spans="1:65" s="445" customFormat="1" ht="16.5" customHeight="1" x14ac:dyDescent="0.2">
      <c r="A372" s="442"/>
      <c r="B372" s="443"/>
      <c r="C372" s="514" t="s">
        <v>552</v>
      </c>
      <c r="D372" s="514" t="s">
        <v>136</v>
      </c>
      <c r="E372" s="515" t="s">
        <v>1244</v>
      </c>
      <c r="F372" s="516" t="s">
        <v>1245</v>
      </c>
      <c r="G372" s="517" t="s">
        <v>458</v>
      </c>
      <c r="H372" s="518">
        <v>3</v>
      </c>
      <c r="I372" s="401"/>
      <c r="J372" s="519">
        <f>ROUND(I372*H372,2)</f>
        <v>0</v>
      </c>
      <c r="K372" s="516" t="s">
        <v>140</v>
      </c>
      <c r="L372" s="443"/>
      <c r="M372" s="520" t="s">
        <v>3</v>
      </c>
      <c r="N372" s="521" t="s">
        <v>42</v>
      </c>
      <c r="O372" s="522">
        <v>1.492</v>
      </c>
      <c r="P372" s="522">
        <f>O372*H372</f>
        <v>4.476</v>
      </c>
      <c r="Q372" s="522">
        <v>0.21734000000000001</v>
      </c>
      <c r="R372" s="522">
        <f>Q372*H372</f>
        <v>0.65202000000000004</v>
      </c>
      <c r="S372" s="522">
        <v>0</v>
      </c>
      <c r="T372" s="523">
        <f>S372*H372</f>
        <v>0</v>
      </c>
      <c r="U372" s="442"/>
      <c r="V372" s="442"/>
      <c r="W372" s="442"/>
      <c r="X372" s="442"/>
      <c r="Y372" s="442"/>
      <c r="Z372" s="442"/>
      <c r="AA372" s="442"/>
      <c r="AB372" s="442"/>
      <c r="AC372" s="442"/>
      <c r="AD372" s="442"/>
      <c r="AE372" s="442"/>
      <c r="AR372" s="524" t="s">
        <v>141</v>
      </c>
      <c r="AT372" s="524" t="s">
        <v>136</v>
      </c>
      <c r="AU372" s="524" t="s">
        <v>153</v>
      </c>
      <c r="AY372" s="435" t="s">
        <v>134</v>
      </c>
      <c r="BE372" s="525">
        <f>IF(N372="základní",J372,0)</f>
        <v>0</v>
      </c>
      <c r="BF372" s="525">
        <f>IF(N372="snížená",J372,0)</f>
        <v>0</v>
      </c>
      <c r="BG372" s="525">
        <f>IF(N372="zákl. přenesená",J372,0)</f>
        <v>0</v>
      </c>
      <c r="BH372" s="525">
        <f>IF(N372="sníž. přenesená",J372,0)</f>
        <v>0</v>
      </c>
      <c r="BI372" s="525">
        <f>IF(N372="nulová",J372,0)</f>
        <v>0</v>
      </c>
      <c r="BJ372" s="435" t="s">
        <v>20</v>
      </c>
      <c r="BK372" s="525">
        <f>ROUND(I372*H372,2)</f>
        <v>0</v>
      </c>
      <c r="BL372" s="435" t="s">
        <v>141</v>
      </c>
      <c r="BM372" s="524" t="s">
        <v>1246</v>
      </c>
    </row>
    <row r="373" spans="1:65" s="445" customFormat="1" x14ac:dyDescent="0.2">
      <c r="A373" s="442"/>
      <c r="B373" s="443"/>
      <c r="C373" s="442"/>
      <c r="D373" s="526" t="s">
        <v>143</v>
      </c>
      <c r="E373" s="442"/>
      <c r="F373" s="527" t="s">
        <v>1247</v>
      </c>
      <c r="G373" s="442"/>
      <c r="H373" s="442"/>
      <c r="I373" s="429"/>
      <c r="J373" s="442"/>
      <c r="K373" s="442"/>
      <c r="L373" s="443"/>
      <c r="M373" s="528"/>
      <c r="N373" s="529"/>
      <c r="O373" s="530"/>
      <c r="P373" s="530"/>
      <c r="Q373" s="530"/>
      <c r="R373" s="530"/>
      <c r="S373" s="530"/>
      <c r="T373" s="531"/>
      <c r="U373" s="442"/>
      <c r="V373" s="442"/>
      <c r="W373" s="442"/>
      <c r="X373" s="442"/>
      <c r="Y373" s="442"/>
      <c r="Z373" s="442"/>
      <c r="AA373" s="442"/>
      <c r="AB373" s="442"/>
      <c r="AC373" s="442"/>
      <c r="AD373" s="442"/>
      <c r="AE373" s="442"/>
      <c r="AT373" s="435" t="s">
        <v>143</v>
      </c>
      <c r="AU373" s="435" t="s">
        <v>153</v>
      </c>
    </row>
    <row r="374" spans="1:65" s="501" customFormat="1" ht="20.85" customHeight="1" x14ac:dyDescent="0.2">
      <c r="B374" s="502"/>
      <c r="D374" s="503" t="s">
        <v>70</v>
      </c>
      <c r="E374" s="512" t="s">
        <v>1248</v>
      </c>
      <c r="F374" s="512" t="s">
        <v>1249</v>
      </c>
      <c r="I374" s="434"/>
      <c r="J374" s="513">
        <f>BK374</f>
        <v>0</v>
      </c>
      <c r="L374" s="502"/>
      <c r="M374" s="506"/>
      <c r="N374" s="507"/>
      <c r="O374" s="507"/>
      <c r="P374" s="508">
        <f>SUM(P375:P425)</f>
        <v>0</v>
      </c>
      <c r="Q374" s="507"/>
      <c r="R374" s="508">
        <f>SUM(R375:R425)</f>
        <v>11.37</v>
      </c>
      <c r="S374" s="507"/>
      <c r="T374" s="509">
        <f>SUM(T375:T425)</f>
        <v>0</v>
      </c>
      <c r="AR374" s="503" t="s">
        <v>20</v>
      </c>
      <c r="AT374" s="510" t="s">
        <v>70</v>
      </c>
      <c r="AU374" s="510" t="s">
        <v>80</v>
      </c>
      <c r="AY374" s="503" t="s">
        <v>134</v>
      </c>
      <c r="BK374" s="511">
        <f>SUM(BK375:BK425)</f>
        <v>0</v>
      </c>
    </row>
    <row r="375" spans="1:65" s="445" customFormat="1" ht="16.5" customHeight="1" x14ac:dyDescent="0.2">
      <c r="A375" s="442"/>
      <c r="B375" s="443"/>
      <c r="C375" s="514" t="s">
        <v>558</v>
      </c>
      <c r="D375" s="514" t="s">
        <v>136</v>
      </c>
      <c r="E375" s="515" t="s">
        <v>1250</v>
      </c>
      <c r="F375" s="516" t="s">
        <v>1251</v>
      </c>
      <c r="G375" s="517" t="s">
        <v>241</v>
      </c>
      <c r="H375" s="518">
        <v>1</v>
      </c>
      <c r="I375" s="401"/>
      <c r="J375" s="519">
        <f>ROUND(I375*H375,2)</f>
        <v>0</v>
      </c>
      <c r="K375" s="516" t="s">
        <v>3</v>
      </c>
      <c r="L375" s="443"/>
      <c r="M375" s="520" t="s">
        <v>3</v>
      </c>
      <c r="N375" s="521" t="s">
        <v>42</v>
      </c>
      <c r="O375" s="522">
        <v>0</v>
      </c>
      <c r="P375" s="522">
        <f>O375*H375</f>
        <v>0</v>
      </c>
      <c r="Q375" s="522">
        <v>2.6</v>
      </c>
      <c r="R375" s="522">
        <f>Q375*H375</f>
        <v>2.6</v>
      </c>
      <c r="S375" s="522">
        <v>0</v>
      </c>
      <c r="T375" s="523">
        <f>S375*H375</f>
        <v>0</v>
      </c>
      <c r="U375" s="442"/>
      <c r="V375" s="442"/>
      <c r="W375" s="442"/>
      <c r="X375" s="442"/>
      <c r="Y375" s="442"/>
      <c r="Z375" s="442"/>
      <c r="AA375" s="442"/>
      <c r="AB375" s="442"/>
      <c r="AC375" s="442"/>
      <c r="AD375" s="442"/>
      <c r="AE375" s="442"/>
      <c r="AR375" s="524" t="s">
        <v>141</v>
      </c>
      <c r="AT375" s="524" t="s">
        <v>136</v>
      </c>
      <c r="AU375" s="524" t="s">
        <v>153</v>
      </c>
      <c r="AY375" s="435" t="s">
        <v>134</v>
      </c>
      <c r="BE375" s="525">
        <f>IF(N375="základní",J375,0)</f>
        <v>0</v>
      </c>
      <c r="BF375" s="525">
        <f>IF(N375="snížená",J375,0)</f>
        <v>0</v>
      </c>
      <c r="BG375" s="525">
        <f>IF(N375="zákl. přenesená",J375,0)</f>
        <v>0</v>
      </c>
      <c r="BH375" s="525">
        <f>IF(N375="sníž. přenesená",J375,0)</f>
        <v>0</v>
      </c>
      <c r="BI375" s="525">
        <f>IF(N375="nulová",J375,0)</f>
        <v>0</v>
      </c>
      <c r="BJ375" s="435" t="s">
        <v>20</v>
      </c>
      <c r="BK375" s="525">
        <f>ROUND(I375*H375,2)</f>
        <v>0</v>
      </c>
      <c r="BL375" s="435" t="s">
        <v>141</v>
      </c>
      <c r="BM375" s="524" t="s">
        <v>1252</v>
      </c>
    </row>
    <row r="376" spans="1:65" s="445" customFormat="1" x14ac:dyDescent="0.2">
      <c r="A376" s="442"/>
      <c r="B376" s="443"/>
      <c r="C376" s="442"/>
      <c r="D376" s="526" t="s">
        <v>143</v>
      </c>
      <c r="E376" s="442"/>
      <c r="F376" s="527" t="s">
        <v>1251</v>
      </c>
      <c r="G376" s="442"/>
      <c r="H376" s="442"/>
      <c r="I376" s="429"/>
      <c r="J376" s="442"/>
      <c r="K376" s="442"/>
      <c r="L376" s="443"/>
      <c r="M376" s="528"/>
      <c r="N376" s="529"/>
      <c r="O376" s="530"/>
      <c r="P376" s="530"/>
      <c r="Q376" s="530"/>
      <c r="R376" s="530"/>
      <c r="S376" s="530"/>
      <c r="T376" s="531"/>
      <c r="U376" s="442"/>
      <c r="V376" s="442"/>
      <c r="W376" s="442"/>
      <c r="X376" s="442"/>
      <c r="Y376" s="442"/>
      <c r="Z376" s="442"/>
      <c r="AA376" s="442"/>
      <c r="AB376" s="442"/>
      <c r="AC376" s="442"/>
      <c r="AD376" s="442"/>
      <c r="AE376" s="442"/>
      <c r="AT376" s="435" t="s">
        <v>143</v>
      </c>
      <c r="AU376" s="435" t="s">
        <v>153</v>
      </c>
    </row>
    <row r="377" spans="1:65" s="540" customFormat="1" x14ac:dyDescent="0.2">
      <c r="B377" s="541"/>
      <c r="D377" s="526" t="s">
        <v>145</v>
      </c>
      <c r="E377" s="542" t="s">
        <v>3</v>
      </c>
      <c r="F377" s="543" t="s">
        <v>1253</v>
      </c>
      <c r="H377" s="542" t="s">
        <v>3</v>
      </c>
      <c r="I377" s="431"/>
      <c r="L377" s="541"/>
      <c r="M377" s="544"/>
      <c r="N377" s="545"/>
      <c r="O377" s="545"/>
      <c r="P377" s="545"/>
      <c r="Q377" s="545"/>
      <c r="R377" s="545"/>
      <c r="S377" s="545"/>
      <c r="T377" s="546"/>
      <c r="AT377" s="542" t="s">
        <v>145</v>
      </c>
      <c r="AU377" s="542" t="s">
        <v>153</v>
      </c>
      <c r="AV377" s="540" t="s">
        <v>20</v>
      </c>
      <c r="AW377" s="540" t="s">
        <v>33</v>
      </c>
      <c r="AX377" s="540" t="s">
        <v>71</v>
      </c>
      <c r="AY377" s="542" t="s">
        <v>134</v>
      </c>
    </row>
    <row r="378" spans="1:65" s="540" customFormat="1" x14ac:dyDescent="0.2">
      <c r="B378" s="541"/>
      <c r="D378" s="526" t="s">
        <v>145</v>
      </c>
      <c r="E378" s="542" t="s">
        <v>3</v>
      </c>
      <c r="F378" s="543" t="s">
        <v>1254</v>
      </c>
      <c r="H378" s="542" t="s">
        <v>3</v>
      </c>
      <c r="I378" s="431"/>
      <c r="L378" s="541"/>
      <c r="M378" s="544"/>
      <c r="N378" s="545"/>
      <c r="O378" s="545"/>
      <c r="P378" s="545"/>
      <c r="Q378" s="545"/>
      <c r="R378" s="545"/>
      <c r="S378" s="545"/>
      <c r="T378" s="546"/>
      <c r="AT378" s="542" t="s">
        <v>145</v>
      </c>
      <c r="AU378" s="542" t="s">
        <v>153</v>
      </c>
      <c r="AV378" s="540" t="s">
        <v>20</v>
      </c>
      <c r="AW378" s="540" t="s">
        <v>33</v>
      </c>
      <c r="AX378" s="540" t="s">
        <v>71</v>
      </c>
      <c r="AY378" s="542" t="s">
        <v>134</v>
      </c>
    </row>
    <row r="379" spans="1:65" s="540" customFormat="1" x14ac:dyDescent="0.2">
      <c r="B379" s="541"/>
      <c r="D379" s="526" t="s">
        <v>145</v>
      </c>
      <c r="E379" s="542" t="s">
        <v>3</v>
      </c>
      <c r="F379" s="543" t="s">
        <v>1255</v>
      </c>
      <c r="H379" s="542" t="s">
        <v>3</v>
      </c>
      <c r="I379" s="431"/>
      <c r="L379" s="541"/>
      <c r="M379" s="544"/>
      <c r="N379" s="545"/>
      <c r="O379" s="545"/>
      <c r="P379" s="545"/>
      <c r="Q379" s="545"/>
      <c r="R379" s="545"/>
      <c r="S379" s="545"/>
      <c r="T379" s="546"/>
      <c r="AT379" s="542" t="s">
        <v>145</v>
      </c>
      <c r="AU379" s="542" t="s">
        <v>153</v>
      </c>
      <c r="AV379" s="540" t="s">
        <v>20</v>
      </c>
      <c r="AW379" s="540" t="s">
        <v>33</v>
      </c>
      <c r="AX379" s="540" t="s">
        <v>71</v>
      </c>
      <c r="AY379" s="542" t="s">
        <v>134</v>
      </c>
    </row>
    <row r="380" spans="1:65" s="540" customFormat="1" x14ac:dyDescent="0.2">
      <c r="B380" s="541"/>
      <c r="D380" s="526" t="s">
        <v>145</v>
      </c>
      <c r="E380" s="542" t="s">
        <v>3</v>
      </c>
      <c r="F380" s="543" t="s">
        <v>1256</v>
      </c>
      <c r="H380" s="542" t="s">
        <v>3</v>
      </c>
      <c r="I380" s="431"/>
      <c r="L380" s="541"/>
      <c r="M380" s="544"/>
      <c r="N380" s="545"/>
      <c r="O380" s="545"/>
      <c r="P380" s="545"/>
      <c r="Q380" s="545"/>
      <c r="R380" s="545"/>
      <c r="S380" s="545"/>
      <c r="T380" s="546"/>
      <c r="AT380" s="542" t="s">
        <v>145</v>
      </c>
      <c r="AU380" s="542" t="s">
        <v>153</v>
      </c>
      <c r="AV380" s="540" t="s">
        <v>20</v>
      </c>
      <c r="AW380" s="540" t="s">
        <v>33</v>
      </c>
      <c r="AX380" s="540" t="s">
        <v>71</v>
      </c>
      <c r="AY380" s="542" t="s">
        <v>134</v>
      </c>
    </row>
    <row r="381" spans="1:65" s="540" customFormat="1" x14ac:dyDescent="0.2">
      <c r="B381" s="541"/>
      <c r="D381" s="526" t="s">
        <v>145</v>
      </c>
      <c r="E381" s="542" t="s">
        <v>3</v>
      </c>
      <c r="F381" s="543" t="s">
        <v>1257</v>
      </c>
      <c r="H381" s="542" t="s">
        <v>3</v>
      </c>
      <c r="I381" s="431"/>
      <c r="L381" s="541"/>
      <c r="M381" s="544"/>
      <c r="N381" s="545"/>
      <c r="O381" s="545"/>
      <c r="P381" s="545"/>
      <c r="Q381" s="545"/>
      <c r="R381" s="545"/>
      <c r="S381" s="545"/>
      <c r="T381" s="546"/>
      <c r="AT381" s="542" t="s">
        <v>145</v>
      </c>
      <c r="AU381" s="542" t="s">
        <v>153</v>
      </c>
      <c r="AV381" s="540" t="s">
        <v>20</v>
      </c>
      <c r="AW381" s="540" t="s">
        <v>33</v>
      </c>
      <c r="AX381" s="540" t="s">
        <v>71</v>
      </c>
      <c r="AY381" s="542" t="s">
        <v>134</v>
      </c>
    </row>
    <row r="382" spans="1:65" s="540" customFormat="1" x14ac:dyDescent="0.2">
      <c r="B382" s="541"/>
      <c r="D382" s="526" t="s">
        <v>145</v>
      </c>
      <c r="E382" s="542" t="s">
        <v>3</v>
      </c>
      <c r="F382" s="543" t="s">
        <v>1258</v>
      </c>
      <c r="H382" s="542" t="s">
        <v>3</v>
      </c>
      <c r="I382" s="431"/>
      <c r="L382" s="541"/>
      <c r="M382" s="544"/>
      <c r="N382" s="545"/>
      <c r="O382" s="545"/>
      <c r="P382" s="545"/>
      <c r="Q382" s="545"/>
      <c r="R382" s="545"/>
      <c r="S382" s="545"/>
      <c r="T382" s="546"/>
      <c r="AT382" s="542" t="s">
        <v>145</v>
      </c>
      <c r="AU382" s="542" t="s">
        <v>153</v>
      </c>
      <c r="AV382" s="540" t="s">
        <v>20</v>
      </c>
      <c r="AW382" s="540" t="s">
        <v>33</v>
      </c>
      <c r="AX382" s="540" t="s">
        <v>71</v>
      </c>
      <c r="AY382" s="542" t="s">
        <v>134</v>
      </c>
    </row>
    <row r="383" spans="1:65" s="540" customFormat="1" x14ac:dyDescent="0.2">
      <c r="B383" s="541"/>
      <c r="D383" s="526" t="s">
        <v>145</v>
      </c>
      <c r="E383" s="542" t="s">
        <v>3</v>
      </c>
      <c r="F383" s="543" t="s">
        <v>1259</v>
      </c>
      <c r="H383" s="542" t="s">
        <v>3</v>
      </c>
      <c r="I383" s="431"/>
      <c r="L383" s="541"/>
      <c r="M383" s="544"/>
      <c r="N383" s="545"/>
      <c r="O383" s="545"/>
      <c r="P383" s="545"/>
      <c r="Q383" s="545"/>
      <c r="R383" s="545"/>
      <c r="S383" s="545"/>
      <c r="T383" s="546"/>
      <c r="AT383" s="542" t="s">
        <v>145</v>
      </c>
      <c r="AU383" s="542" t="s">
        <v>153</v>
      </c>
      <c r="AV383" s="540" t="s">
        <v>20</v>
      </c>
      <c r="AW383" s="540" t="s">
        <v>33</v>
      </c>
      <c r="AX383" s="540" t="s">
        <v>71</v>
      </c>
      <c r="AY383" s="542" t="s">
        <v>134</v>
      </c>
    </row>
    <row r="384" spans="1:65" s="540" customFormat="1" x14ac:dyDescent="0.2">
      <c r="B384" s="541"/>
      <c r="D384" s="526" t="s">
        <v>145</v>
      </c>
      <c r="E384" s="542" t="s">
        <v>3</v>
      </c>
      <c r="F384" s="543" t="s">
        <v>1260</v>
      </c>
      <c r="H384" s="542" t="s">
        <v>3</v>
      </c>
      <c r="I384" s="431"/>
      <c r="L384" s="541"/>
      <c r="M384" s="544"/>
      <c r="N384" s="545"/>
      <c r="O384" s="545"/>
      <c r="P384" s="545"/>
      <c r="Q384" s="545"/>
      <c r="R384" s="545"/>
      <c r="S384" s="545"/>
      <c r="T384" s="546"/>
      <c r="AT384" s="542" t="s">
        <v>145</v>
      </c>
      <c r="AU384" s="542" t="s">
        <v>153</v>
      </c>
      <c r="AV384" s="540" t="s">
        <v>20</v>
      </c>
      <c r="AW384" s="540" t="s">
        <v>33</v>
      </c>
      <c r="AX384" s="540" t="s">
        <v>71</v>
      </c>
      <c r="AY384" s="542" t="s">
        <v>134</v>
      </c>
    </row>
    <row r="385" spans="1:65" s="540" customFormat="1" x14ac:dyDescent="0.2">
      <c r="B385" s="541"/>
      <c r="D385" s="526" t="s">
        <v>145</v>
      </c>
      <c r="E385" s="542" t="s">
        <v>3</v>
      </c>
      <c r="F385" s="543" t="s">
        <v>1261</v>
      </c>
      <c r="H385" s="542" t="s">
        <v>3</v>
      </c>
      <c r="I385" s="431"/>
      <c r="L385" s="541"/>
      <c r="M385" s="544"/>
      <c r="N385" s="545"/>
      <c r="O385" s="545"/>
      <c r="P385" s="545"/>
      <c r="Q385" s="545"/>
      <c r="R385" s="545"/>
      <c r="S385" s="545"/>
      <c r="T385" s="546"/>
      <c r="AT385" s="542" t="s">
        <v>145</v>
      </c>
      <c r="AU385" s="542" t="s">
        <v>153</v>
      </c>
      <c r="AV385" s="540" t="s">
        <v>20</v>
      </c>
      <c r="AW385" s="540" t="s">
        <v>33</v>
      </c>
      <c r="AX385" s="540" t="s">
        <v>71</v>
      </c>
      <c r="AY385" s="542" t="s">
        <v>134</v>
      </c>
    </row>
    <row r="386" spans="1:65" s="540" customFormat="1" x14ac:dyDescent="0.2">
      <c r="B386" s="541"/>
      <c r="D386" s="526" t="s">
        <v>145</v>
      </c>
      <c r="E386" s="542" t="s">
        <v>3</v>
      </c>
      <c r="F386" s="543" t="s">
        <v>1262</v>
      </c>
      <c r="H386" s="542" t="s">
        <v>3</v>
      </c>
      <c r="I386" s="431"/>
      <c r="L386" s="541"/>
      <c r="M386" s="544"/>
      <c r="N386" s="545"/>
      <c r="O386" s="545"/>
      <c r="P386" s="545"/>
      <c r="Q386" s="545"/>
      <c r="R386" s="545"/>
      <c r="S386" s="545"/>
      <c r="T386" s="546"/>
      <c r="AT386" s="542" t="s">
        <v>145</v>
      </c>
      <c r="AU386" s="542" t="s">
        <v>153</v>
      </c>
      <c r="AV386" s="540" t="s">
        <v>20</v>
      </c>
      <c r="AW386" s="540" t="s">
        <v>33</v>
      </c>
      <c r="AX386" s="540" t="s">
        <v>71</v>
      </c>
      <c r="AY386" s="542" t="s">
        <v>134</v>
      </c>
    </row>
    <row r="387" spans="1:65" s="540" customFormat="1" x14ac:dyDescent="0.2">
      <c r="B387" s="541"/>
      <c r="D387" s="526" t="s">
        <v>145</v>
      </c>
      <c r="E387" s="542" t="s">
        <v>3</v>
      </c>
      <c r="F387" s="543" t="s">
        <v>1263</v>
      </c>
      <c r="H387" s="542" t="s">
        <v>3</v>
      </c>
      <c r="I387" s="431"/>
      <c r="L387" s="541"/>
      <c r="M387" s="544"/>
      <c r="N387" s="545"/>
      <c r="O387" s="545"/>
      <c r="P387" s="545"/>
      <c r="Q387" s="545"/>
      <c r="R387" s="545"/>
      <c r="S387" s="545"/>
      <c r="T387" s="546"/>
      <c r="AT387" s="542" t="s">
        <v>145</v>
      </c>
      <c r="AU387" s="542" t="s">
        <v>153</v>
      </c>
      <c r="AV387" s="540" t="s">
        <v>20</v>
      </c>
      <c r="AW387" s="540" t="s">
        <v>33</v>
      </c>
      <c r="AX387" s="540" t="s">
        <v>71</v>
      </c>
      <c r="AY387" s="542" t="s">
        <v>134</v>
      </c>
    </row>
    <row r="388" spans="1:65" s="540" customFormat="1" x14ac:dyDescent="0.2">
      <c r="B388" s="541"/>
      <c r="D388" s="526" t="s">
        <v>145</v>
      </c>
      <c r="E388" s="542" t="s">
        <v>3</v>
      </c>
      <c r="F388" s="543" t="s">
        <v>1264</v>
      </c>
      <c r="H388" s="542" t="s">
        <v>3</v>
      </c>
      <c r="I388" s="431"/>
      <c r="L388" s="541"/>
      <c r="M388" s="544"/>
      <c r="N388" s="545"/>
      <c r="O388" s="545"/>
      <c r="P388" s="545"/>
      <c r="Q388" s="545"/>
      <c r="R388" s="545"/>
      <c r="S388" s="545"/>
      <c r="T388" s="546"/>
      <c r="AT388" s="542" t="s">
        <v>145</v>
      </c>
      <c r="AU388" s="542" t="s">
        <v>153</v>
      </c>
      <c r="AV388" s="540" t="s">
        <v>20</v>
      </c>
      <c r="AW388" s="540" t="s">
        <v>33</v>
      </c>
      <c r="AX388" s="540" t="s">
        <v>71</v>
      </c>
      <c r="AY388" s="542" t="s">
        <v>134</v>
      </c>
    </row>
    <row r="389" spans="1:65" s="540" customFormat="1" x14ac:dyDescent="0.2">
      <c r="B389" s="541"/>
      <c r="D389" s="526" t="s">
        <v>145</v>
      </c>
      <c r="E389" s="542" t="s">
        <v>3</v>
      </c>
      <c r="F389" s="543" t="s">
        <v>1265</v>
      </c>
      <c r="H389" s="542" t="s">
        <v>3</v>
      </c>
      <c r="I389" s="431"/>
      <c r="L389" s="541"/>
      <c r="M389" s="544"/>
      <c r="N389" s="545"/>
      <c r="O389" s="545"/>
      <c r="P389" s="545"/>
      <c r="Q389" s="545"/>
      <c r="R389" s="545"/>
      <c r="S389" s="545"/>
      <c r="T389" s="546"/>
      <c r="AT389" s="542" t="s">
        <v>145</v>
      </c>
      <c r="AU389" s="542" t="s">
        <v>153</v>
      </c>
      <c r="AV389" s="540" t="s">
        <v>20</v>
      </c>
      <c r="AW389" s="540" t="s">
        <v>33</v>
      </c>
      <c r="AX389" s="540" t="s">
        <v>71</v>
      </c>
      <c r="AY389" s="542" t="s">
        <v>134</v>
      </c>
    </row>
    <row r="390" spans="1:65" s="532" customFormat="1" x14ac:dyDescent="0.2">
      <c r="B390" s="533"/>
      <c r="D390" s="526" t="s">
        <v>145</v>
      </c>
      <c r="E390" s="534" t="s">
        <v>3</v>
      </c>
      <c r="F390" s="535" t="s">
        <v>1266</v>
      </c>
      <c r="H390" s="536">
        <v>1</v>
      </c>
      <c r="I390" s="430"/>
      <c r="L390" s="533"/>
      <c r="M390" s="537"/>
      <c r="N390" s="538"/>
      <c r="O390" s="538"/>
      <c r="P390" s="538"/>
      <c r="Q390" s="538"/>
      <c r="R390" s="538"/>
      <c r="S390" s="538"/>
      <c r="T390" s="539"/>
      <c r="AT390" s="534" t="s">
        <v>145</v>
      </c>
      <c r="AU390" s="534" t="s">
        <v>153</v>
      </c>
      <c r="AV390" s="532" t="s">
        <v>80</v>
      </c>
      <c r="AW390" s="532" t="s">
        <v>33</v>
      </c>
      <c r="AX390" s="532" t="s">
        <v>20</v>
      </c>
      <c r="AY390" s="534" t="s">
        <v>134</v>
      </c>
    </row>
    <row r="391" spans="1:65" s="445" customFormat="1" ht="16.5" customHeight="1" x14ac:dyDescent="0.2">
      <c r="A391" s="442"/>
      <c r="B391" s="443"/>
      <c r="C391" s="514" t="s">
        <v>563</v>
      </c>
      <c r="D391" s="514" t="s">
        <v>136</v>
      </c>
      <c r="E391" s="515" t="s">
        <v>1267</v>
      </c>
      <c r="F391" s="516" t="s">
        <v>1268</v>
      </c>
      <c r="G391" s="517" t="s">
        <v>241</v>
      </c>
      <c r="H391" s="518">
        <v>1</v>
      </c>
      <c r="I391" s="401"/>
      <c r="J391" s="519">
        <f>ROUND(I391*H391,2)</f>
        <v>0</v>
      </c>
      <c r="K391" s="516" t="s">
        <v>3</v>
      </c>
      <c r="L391" s="443"/>
      <c r="M391" s="520" t="s">
        <v>3</v>
      </c>
      <c r="N391" s="521" t="s">
        <v>42</v>
      </c>
      <c r="O391" s="522">
        <v>0</v>
      </c>
      <c r="P391" s="522">
        <f>O391*H391</f>
        <v>0</v>
      </c>
      <c r="Q391" s="522">
        <v>3.5</v>
      </c>
      <c r="R391" s="522">
        <f>Q391*H391</f>
        <v>3.5</v>
      </c>
      <c r="S391" s="522">
        <v>0</v>
      </c>
      <c r="T391" s="523">
        <f>S391*H391</f>
        <v>0</v>
      </c>
      <c r="U391" s="442"/>
      <c r="V391" s="442"/>
      <c r="W391" s="442"/>
      <c r="X391" s="442"/>
      <c r="Y391" s="442"/>
      <c r="Z391" s="442"/>
      <c r="AA391" s="442"/>
      <c r="AB391" s="442"/>
      <c r="AC391" s="442"/>
      <c r="AD391" s="442"/>
      <c r="AE391" s="442"/>
      <c r="AR391" s="524" t="s">
        <v>141</v>
      </c>
      <c r="AT391" s="524" t="s">
        <v>136</v>
      </c>
      <c r="AU391" s="524" t="s">
        <v>153</v>
      </c>
      <c r="AY391" s="435" t="s">
        <v>134</v>
      </c>
      <c r="BE391" s="525">
        <f>IF(N391="základní",J391,0)</f>
        <v>0</v>
      </c>
      <c r="BF391" s="525">
        <f>IF(N391="snížená",J391,0)</f>
        <v>0</v>
      </c>
      <c r="BG391" s="525">
        <f>IF(N391="zákl. přenesená",J391,0)</f>
        <v>0</v>
      </c>
      <c r="BH391" s="525">
        <f>IF(N391="sníž. přenesená",J391,0)</f>
        <v>0</v>
      </c>
      <c r="BI391" s="525">
        <f>IF(N391="nulová",J391,0)</f>
        <v>0</v>
      </c>
      <c r="BJ391" s="435" t="s">
        <v>20</v>
      </c>
      <c r="BK391" s="525">
        <f>ROUND(I391*H391,2)</f>
        <v>0</v>
      </c>
      <c r="BL391" s="435" t="s">
        <v>141</v>
      </c>
      <c r="BM391" s="524" t="s">
        <v>1269</v>
      </c>
    </row>
    <row r="392" spans="1:65" s="540" customFormat="1" x14ac:dyDescent="0.2">
      <c r="B392" s="541"/>
      <c r="D392" s="526" t="s">
        <v>145</v>
      </c>
      <c r="E392" s="542" t="s">
        <v>3</v>
      </c>
      <c r="F392" s="543" t="s">
        <v>1253</v>
      </c>
      <c r="H392" s="542" t="s">
        <v>3</v>
      </c>
      <c r="I392" s="431"/>
      <c r="L392" s="541"/>
      <c r="M392" s="544"/>
      <c r="N392" s="545"/>
      <c r="O392" s="545"/>
      <c r="P392" s="545"/>
      <c r="Q392" s="545"/>
      <c r="R392" s="545"/>
      <c r="S392" s="545"/>
      <c r="T392" s="546"/>
      <c r="AT392" s="542" t="s">
        <v>145</v>
      </c>
      <c r="AU392" s="542" t="s">
        <v>153</v>
      </c>
      <c r="AV392" s="540" t="s">
        <v>20</v>
      </c>
      <c r="AW392" s="540" t="s">
        <v>33</v>
      </c>
      <c r="AX392" s="540" t="s">
        <v>71</v>
      </c>
      <c r="AY392" s="542" t="s">
        <v>134</v>
      </c>
    </row>
    <row r="393" spans="1:65" s="540" customFormat="1" x14ac:dyDescent="0.2">
      <c r="B393" s="541"/>
      <c r="D393" s="526" t="s">
        <v>145</v>
      </c>
      <c r="E393" s="542" t="s">
        <v>3</v>
      </c>
      <c r="F393" s="543" t="s">
        <v>1254</v>
      </c>
      <c r="H393" s="542" t="s">
        <v>3</v>
      </c>
      <c r="I393" s="431"/>
      <c r="L393" s="541"/>
      <c r="M393" s="544"/>
      <c r="N393" s="545"/>
      <c r="O393" s="545"/>
      <c r="P393" s="545"/>
      <c r="Q393" s="545"/>
      <c r="R393" s="545"/>
      <c r="S393" s="545"/>
      <c r="T393" s="546"/>
      <c r="AT393" s="542" t="s">
        <v>145</v>
      </c>
      <c r="AU393" s="542" t="s">
        <v>153</v>
      </c>
      <c r="AV393" s="540" t="s">
        <v>20</v>
      </c>
      <c r="AW393" s="540" t="s">
        <v>33</v>
      </c>
      <c r="AX393" s="540" t="s">
        <v>71</v>
      </c>
      <c r="AY393" s="542" t="s">
        <v>134</v>
      </c>
    </row>
    <row r="394" spans="1:65" s="540" customFormat="1" x14ac:dyDescent="0.2">
      <c r="B394" s="541"/>
      <c r="D394" s="526" t="s">
        <v>145</v>
      </c>
      <c r="E394" s="542" t="s">
        <v>3</v>
      </c>
      <c r="F394" s="543" t="s">
        <v>1255</v>
      </c>
      <c r="H394" s="542" t="s">
        <v>3</v>
      </c>
      <c r="I394" s="431"/>
      <c r="L394" s="541"/>
      <c r="M394" s="544"/>
      <c r="N394" s="545"/>
      <c r="O394" s="545"/>
      <c r="P394" s="545"/>
      <c r="Q394" s="545"/>
      <c r="R394" s="545"/>
      <c r="S394" s="545"/>
      <c r="T394" s="546"/>
      <c r="AT394" s="542" t="s">
        <v>145</v>
      </c>
      <c r="AU394" s="542" t="s">
        <v>153</v>
      </c>
      <c r="AV394" s="540" t="s">
        <v>20</v>
      </c>
      <c r="AW394" s="540" t="s">
        <v>33</v>
      </c>
      <c r="AX394" s="540" t="s">
        <v>71</v>
      </c>
      <c r="AY394" s="542" t="s">
        <v>134</v>
      </c>
    </row>
    <row r="395" spans="1:65" s="540" customFormat="1" x14ac:dyDescent="0.2">
      <c r="B395" s="541"/>
      <c r="D395" s="526" t="s">
        <v>145</v>
      </c>
      <c r="E395" s="542" t="s">
        <v>3</v>
      </c>
      <c r="F395" s="543" t="s">
        <v>1256</v>
      </c>
      <c r="H395" s="542" t="s">
        <v>3</v>
      </c>
      <c r="I395" s="431"/>
      <c r="L395" s="541"/>
      <c r="M395" s="544"/>
      <c r="N395" s="545"/>
      <c r="O395" s="545"/>
      <c r="P395" s="545"/>
      <c r="Q395" s="545"/>
      <c r="R395" s="545"/>
      <c r="S395" s="545"/>
      <c r="T395" s="546"/>
      <c r="AT395" s="542" t="s">
        <v>145</v>
      </c>
      <c r="AU395" s="542" t="s">
        <v>153</v>
      </c>
      <c r="AV395" s="540" t="s">
        <v>20</v>
      </c>
      <c r="AW395" s="540" t="s">
        <v>33</v>
      </c>
      <c r="AX395" s="540" t="s">
        <v>71</v>
      </c>
      <c r="AY395" s="542" t="s">
        <v>134</v>
      </c>
    </row>
    <row r="396" spans="1:65" s="540" customFormat="1" x14ac:dyDescent="0.2">
      <c r="B396" s="541"/>
      <c r="D396" s="526" t="s">
        <v>145</v>
      </c>
      <c r="E396" s="542" t="s">
        <v>3</v>
      </c>
      <c r="F396" s="543" t="s">
        <v>1257</v>
      </c>
      <c r="H396" s="542" t="s">
        <v>3</v>
      </c>
      <c r="I396" s="431"/>
      <c r="L396" s="541"/>
      <c r="M396" s="544"/>
      <c r="N396" s="545"/>
      <c r="O396" s="545"/>
      <c r="P396" s="545"/>
      <c r="Q396" s="545"/>
      <c r="R396" s="545"/>
      <c r="S396" s="545"/>
      <c r="T396" s="546"/>
      <c r="AT396" s="542" t="s">
        <v>145</v>
      </c>
      <c r="AU396" s="542" t="s">
        <v>153</v>
      </c>
      <c r="AV396" s="540" t="s">
        <v>20</v>
      </c>
      <c r="AW396" s="540" t="s">
        <v>33</v>
      </c>
      <c r="AX396" s="540" t="s">
        <v>71</v>
      </c>
      <c r="AY396" s="542" t="s">
        <v>134</v>
      </c>
    </row>
    <row r="397" spans="1:65" s="540" customFormat="1" x14ac:dyDescent="0.2">
      <c r="B397" s="541"/>
      <c r="D397" s="526" t="s">
        <v>145</v>
      </c>
      <c r="E397" s="542" t="s">
        <v>3</v>
      </c>
      <c r="F397" s="543" t="s">
        <v>1258</v>
      </c>
      <c r="H397" s="542" t="s">
        <v>3</v>
      </c>
      <c r="I397" s="431"/>
      <c r="L397" s="541"/>
      <c r="M397" s="544"/>
      <c r="N397" s="545"/>
      <c r="O397" s="545"/>
      <c r="P397" s="545"/>
      <c r="Q397" s="545"/>
      <c r="R397" s="545"/>
      <c r="S397" s="545"/>
      <c r="T397" s="546"/>
      <c r="AT397" s="542" t="s">
        <v>145</v>
      </c>
      <c r="AU397" s="542" t="s">
        <v>153</v>
      </c>
      <c r="AV397" s="540" t="s">
        <v>20</v>
      </c>
      <c r="AW397" s="540" t="s">
        <v>33</v>
      </c>
      <c r="AX397" s="540" t="s">
        <v>71</v>
      </c>
      <c r="AY397" s="542" t="s">
        <v>134</v>
      </c>
    </row>
    <row r="398" spans="1:65" s="540" customFormat="1" x14ac:dyDescent="0.2">
      <c r="B398" s="541"/>
      <c r="D398" s="526" t="s">
        <v>145</v>
      </c>
      <c r="E398" s="542" t="s">
        <v>3</v>
      </c>
      <c r="F398" s="543" t="s">
        <v>1259</v>
      </c>
      <c r="H398" s="542" t="s">
        <v>3</v>
      </c>
      <c r="I398" s="431"/>
      <c r="L398" s="541"/>
      <c r="M398" s="544"/>
      <c r="N398" s="545"/>
      <c r="O398" s="545"/>
      <c r="P398" s="545"/>
      <c r="Q398" s="545"/>
      <c r="R398" s="545"/>
      <c r="S398" s="545"/>
      <c r="T398" s="546"/>
      <c r="AT398" s="542" t="s">
        <v>145</v>
      </c>
      <c r="AU398" s="542" t="s">
        <v>153</v>
      </c>
      <c r="AV398" s="540" t="s">
        <v>20</v>
      </c>
      <c r="AW398" s="540" t="s">
        <v>33</v>
      </c>
      <c r="AX398" s="540" t="s">
        <v>71</v>
      </c>
      <c r="AY398" s="542" t="s">
        <v>134</v>
      </c>
    </row>
    <row r="399" spans="1:65" s="540" customFormat="1" x14ac:dyDescent="0.2">
      <c r="B399" s="541"/>
      <c r="D399" s="526" t="s">
        <v>145</v>
      </c>
      <c r="E399" s="542" t="s">
        <v>3</v>
      </c>
      <c r="F399" s="543" t="s">
        <v>1260</v>
      </c>
      <c r="H399" s="542" t="s">
        <v>3</v>
      </c>
      <c r="I399" s="431"/>
      <c r="L399" s="541"/>
      <c r="M399" s="544"/>
      <c r="N399" s="545"/>
      <c r="O399" s="545"/>
      <c r="P399" s="545"/>
      <c r="Q399" s="545"/>
      <c r="R399" s="545"/>
      <c r="S399" s="545"/>
      <c r="T399" s="546"/>
      <c r="AT399" s="542" t="s">
        <v>145</v>
      </c>
      <c r="AU399" s="542" t="s">
        <v>153</v>
      </c>
      <c r="AV399" s="540" t="s">
        <v>20</v>
      </c>
      <c r="AW399" s="540" t="s">
        <v>33</v>
      </c>
      <c r="AX399" s="540" t="s">
        <v>71</v>
      </c>
      <c r="AY399" s="542" t="s">
        <v>134</v>
      </c>
    </row>
    <row r="400" spans="1:65" s="540" customFormat="1" x14ac:dyDescent="0.2">
      <c r="B400" s="541"/>
      <c r="D400" s="526" t="s">
        <v>145</v>
      </c>
      <c r="E400" s="542" t="s">
        <v>3</v>
      </c>
      <c r="F400" s="543" t="s">
        <v>1261</v>
      </c>
      <c r="H400" s="542" t="s">
        <v>3</v>
      </c>
      <c r="I400" s="431"/>
      <c r="L400" s="541"/>
      <c r="M400" s="544"/>
      <c r="N400" s="545"/>
      <c r="O400" s="545"/>
      <c r="P400" s="545"/>
      <c r="Q400" s="545"/>
      <c r="R400" s="545"/>
      <c r="S400" s="545"/>
      <c r="T400" s="546"/>
      <c r="AT400" s="542" t="s">
        <v>145</v>
      </c>
      <c r="AU400" s="542" t="s">
        <v>153</v>
      </c>
      <c r="AV400" s="540" t="s">
        <v>20</v>
      </c>
      <c r="AW400" s="540" t="s">
        <v>33</v>
      </c>
      <c r="AX400" s="540" t="s">
        <v>71</v>
      </c>
      <c r="AY400" s="542" t="s">
        <v>134</v>
      </c>
    </row>
    <row r="401" spans="1:65" s="540" customFormat="1" x14ac:dyDescent="0.2">
      <c r="B401" s="541"/>
      <c r="D401" s="526" t="s">
        <v>145</v>
      </c>
      <c r="E401" s="542" t="s">
        <v>3</v>
      </c>
      <c r="F401" s="543" t="s">
        <v>1262</v>
      </c>
      <c r="H401" s="542" t="s">
        <v>3</v>
      </c>
      <c r="I401" s="431"/>
      <c r="L401" s="541"/>
      <c r="M401" s="544"/>
      <c r="N401" s="545"/>
      <c r="O401" s="545"/>
      <c r="P401" s="545"/>
      <c r="Q401" s="545"/>
      <c r="R401" s="545"/>
      <c r="S401" s="545"/>
      <c r="T401" s="546"/>
      <c r="AT401" s="542" t="s">
        <v>145</v>
      </c>
      <c r="AU401" s="542" t="s">
        <v>153</v>
      </c>
      <c r="AV401" s="540" t="s">
        <v>20</v>
      </c>
      <c r="AW401" s="540" t="s">
        <v>33</v>
      </c>
      <c r="AX401" s="540" t="s">
        <v>71</v>
      </c>
      <c r="AY401" s="542" t="s">
        <v>134</v>
      </c>
    </row>
    <row r="402" spans="1:65" s="540" customFormat="1" x14ac:dyDescent="0.2">
      <c r="B402" s="541"/>
      <c r="D402" s="526" t="s">
        <v>145</v>
      </c>
      <c r="E402" s="542" t="s">
        <v>3</v>
      </c>
      <c r="F402" s="543" t="s">
        <v>1263</v>
      </c>
      <c r="H402" s="542" t="s">
        <v>3</v>
      </c>
      <c r="I402" s="431"/>
      <c r="L402" s="541"/>
      <c r="M402" s="544"/>
      <c r="N402" s="545"/>
      <c r="O402" s="545"/>
      <c r="P402" s="545"/>
      <c r="Q402" s="545"/>
      <c r="R402" s="545"/>
      <c r="S402" s="545"/>
      <c r="T402" s="546"/>
      <c r="AT402" s="542" t="s">
        <v>145</v>
      </c>
      <c r="AU402" s="542" t="s">
        <v>153</v>
      </c>
      <c r="AV402" s="540" t="s">
        <v>20</v>
      </c>
      <c r="AW402" s="540" t="s">
        <v>33</v>
      </c>
      <c r="AX402" s="540" t="s">
        <v>71</v>
      </c>
      <c r="AY402" s="542" t="s">
        <v>134</v>
      </c>
    </row>
    <row r="403" spans="1:65" s="540" customFormat="1" x14ac:dyDescent="0.2">
      <c r="B403" s="541"/>
      <c r="D403" s="526" t="s">
        <v>145</v>
      </c>
      <c r="E403" s="542" t="s">
        <v>3</v>
      </c>
      <c r="F403" s="543" t="s">
        <v>1264</v>
      </c>
      <c r="H403" s="542" t="s">
        <v>3</v>
      </c>
      <c r="I403" s="431"/>
      <c r="L403" s="541"/>
      <c r="M403" s="544"/>
      <c r="N403" s="545"/>
      <c r="O403" s="545"/>
      <c r="P403" s="545"/>
      <c r="Q403" s="545"/>
      <c r="R403" s="545"/>
      <c r="S403" s="545"/>
      <c r="T403" s="546"/>
      <c r="AT403" s="542" t="s">
        <v>145</v>
      </c>
      <c r="AU403" s="542" t="s">
        <v>153</v>
      </c>
      <c r="AV403" s="540" t="s">
        <v>20</v>
      </c>
      <c r="AW403" s="540" t="s">
        <v>33</v>
      </c>
      <c r="AX403" s="540" t="s">
        <v>71</v>
      </c>
      <c r="AY403" s="542" t="s">
        <v>134</v>
      </c>
    </row>
    <row r="404" spans="1:65" s="540" customFormat="1" x14ac:dyDescent="0.2">
      <c r="B404" s="541"/>
      <c r="D404" s="526" t="s">
        <v>145</v>
      </c>
      <c r="E404" s="542" t="s">
        <v>3</v>
      </c>
      <c r="F404" s="543" t="s">
        <v>1265</v>
      </c>
      <c r="H404" s="542" t="s">
        <v>3</v>
      </c>
      <c r="I404" s="431"/>
      <c r="L404" s="541"/>
      <c r="M404" s="544"/>
      <c r="N404" s="545"/>
      <c r="O404" s="545"/>
      <c r="P404" s="545"/>
      <c r="Q404" s="545"/>
      <c r="R404" s="545"/>
      <c r="S404" s="545"/>
      <c r="T404" s="546"/>
      <c r="AT404" s="542" t="s">
        <v>145</v>
      </c>
      <c r="AU404" s="542" t="s">
        <v>153</v>
      </c>
      <c r="AV404" s="540" t="s">
        <v>20</v>
      </c>
      <c r="AW404" s="540" t="s">
        <v>33</v>
      </c>
      <c r="AX404" s="540" t="s">
        <v>71</v>
      </c>
      <c r="AY404" s="542" t="s">
        <v>134</v>
      </c>
    </row>
    <row r="405" spans="1:65" s="532" customFormat="1" x14ac:dyDescent="0.2">
      <c r="B405" s="533"/>
      <c r="D405" s="526" t="s">
        <v>145</v>
      </c>
      <c r="E405" s="534" t="s">
        <v>3</v>
      </c>
      <c r="F405" s="535" t="s">
        <v>1270</v>
      </c>
      <c r="H405" s="536">
        <v>1</v>
      </c>
      <c r="I405" s="430"/>
      <c r="L405" s="533"/>
      <c r="M405" s="537"/>
      <c r="N405" s="538"/>
      <c r="O405" s="538"/>
      <c r="P405" s="538"/>
      <c r="Q405" s="538"/>
      <c r="R405" s="538"/>
      <c r="S405" s="538"/>
      <c r="T405" s="539"/>
      <c r="AT405" s="534" t="s">
        <v>145</v>
      </c>
      <c r="AU405" s="534" t="s">
        <v>153</v>
      </c>
      <c r="AV405" s="532" t="s">
        <v>80</v>
      </c>
      <c r="AW405" s="532" t="s">
        <v>33</v>
      </c>
      <c r="AX405" s="532" t="s">
        <v>20</v>
      </c>
      <c r="AY405" s="534" t="s">
        <v>134</v>
      </c>
    </row>
    <row r="406" spans="1:65" s="445" customFormat="1" ht="16.5" customHeight="1" x14ac:dyDescent="0.2">
      <c r="A406" s="442"/>
      <c r="B406" s="443"/>
      <c r="C406" s="514" t="s">
        <v>570</v>
      </c>
      <c r="D406" s="514" t="s">
        <v>136</v>
      </c>
      <c r="E406" s="515" t="s">
        <v>1271</v>
      </c>
      <c r="F406" s="516" t="s">
        <v>1272</v>
      </c>
      <c r="G406" s="517" t="s">
        <v>241</v>
      </c>
      <c r="H406" s="518">
        <v>1</v>
      </c>
      <c r="I406" s="401"/>
      <c r="J406" s="519">
        <f>ROUND(I406*H406,2)</f>
        <v>0</v>
      </c>
      <c r="K406" s="516" t="s">
        <v>3</v>
      </c>
      <c r="L406" s="443"/>
      <c r="M406" s="520" t="s">
        <v>3</v>
      </c>
      <c r="N406" s="521" t="s">
        <v>42</v>
      </c>
      <c r="O406" s="522">
        <v>0</v>
      </c>
      <c r="P406" s="522">
        <f>O406*H406</f>
        <v>0</v>
      </c>
      <c r="Q406" s="522">
        <v>5</v>
      </c>
      <c r="R406" s="522">
        <f>Q406*H406</f>
        <v>5</v>
      </c>
      <c r="S406" s="522">
        <v>0</v>
      </c>
      <c r="T406" s="523">
        <f>S406*H406</f>
        <v>0</v>
      </c>
      <c r="U406" s="442"/>
      <c r="V406" s="442"/>
      <c r="W406" s="442"/>
      <c r="X406" s="442"/>
      <c r="Y406" s="442"/>
      <c r="Z406" s="442"/>
      <c r="AA406" s="442"/>
      <c r="AB406" s="442"/>
      <c r="AC406" s="442"/>
      <c r="AD406" s="442"/>
      <c r="AE406" s="442"/>
      <c r="AR406" s="524" t="s">
        <v>141</v>
      </c>
      <c r="AT406" s="524" t="s">
        <v>136</v>
      </c>
      <c r="AU406" s="524" t="s">
        <v>153</v>
      </c>
      <c r="AY406" s="435" t="s">
        <v>134</v>
      </c>
      <c r="BE406" s="525">
        <f>IF(N406="základní",J406,0)</f>
        <v>0</v>
      </c>
      <c r="BF406" s="525">
        <f>IF(N406="snížená",J406,0)</f>
        <v>0</v>
      </c>
      <c r="BG406" s="525">
        <f>IF(N406="zákl. přenesená",J406,0)</f>
        <v>0</v>
      </c>
      <c r="BH406" s="525">
        <f>IF(N406="sníž. přenesená",J406,0)</f>
        <v>0</v>
      </c>
      <c r="BI406" s="525">
        <f>IF(N406="nulová",J406,0)</f>
        <v>0</v>
      </c>
      <c r="BJ406" s="435" t="s">
        <v>20</v>
      </c>
      <c r="BK406" s="525">
        <f>ROUND(I406*H406,2)</f>
        <v>0</v>
      </c>
      <c r="BL406" s="435" t="s">
        <v>141</v>
      </c>
      <c r="BM406" s="524" t="s">
        <v>1273</v>
      </c>
    </row>
    <row r="407" spans="1:65" s="540" customFormat="1" x14ac:dyDescent="0.2">
      <c r="B407" s="541"/>
      <c r="D407" s="526" t="s">
        <v>145</v>
      </c>
      <c r="E407" s="542" t="s">
        <v>3</v>
      </c>
      <c r="F407" s="543" t="s">
        <v>1274</v>
      </c>
      <c r="H407" s="542" t="s">
        <v>3</v>
      </c>
      <c r="I407" s="431"/>
      <c r="L407" s="541"/>
      <c r="M407" s="544"/>
      <c r="N407" s="545"/>
      <c r="O407" s="545"/>
      <c r="P407" s="545"/>
      <c r="Q407" s="545"/>
      <c r="R407" s="545"/>
      <c r="S407" s="545"/>
      <c r="T407" s="546"/>
      <c r="AT407" s="542" t="s">
        <v>145</v>
      </c>
      <c r="AU407" s="542" t="s">
        <v>153</v>
      </c>
      <c r="AV407" s="540" t="s">
        <v>20</v>
      </c>
      <c r="AW407" s="540" t="s">
        <v>33</v>
      </c>
      <c r="AX407" s="540" t="s">
        <v>71</v>
      </c>
      <c r="AY407" s="542" t="s">
        <v>134</v>
      </c>
    </row>
    <row r="408" spans="1:65" s="540" customFormat="1" x14ac:dyDescent="0.2">
      <c r="B408" s="541"/>
      <c r="D408" s="526" t="s">
        <v>145</v>
      </c>
      <c r="E408" s="542" t="s">
        <v>3</v>
      </c>
      <c r="F408" s="543" t="s">
        <v>1254</v>
      </c>
      <c r="H408" s="542" t="s">
        <v>3</v>
      </c>
      <c r="I408" s="431"/>
      <c r="L408" s="541"/>
      <c r="M408" s="544"/>
      <c r="N408" s="545"/>
      <c r="O408" s="545"/>
      <c r="P408" s="545"/>
      <c r="Q408" s="545"/>
      <c r="R408" s="545"/>
      <c r="S408" s="545"/>
      <c r="T408" s="546"/>
      <c r="AT408" s="542" t="s">
        <v>145</v>
      </c>
      <c r="AU408" s="542" t="s">
        <v>153</v>
      </c>
      <c r="AV408" s="540" t="s">
        <v>20</v>
      </c>
      <c r="AW408" s="540" t="s">
        <v>33</v>
      </c>
      <c r="AX408" s="540" t="s">
        <v>71</v>
      </c>
      <c r="AY408" s="542" t="s">
        <v>134</v>
      </c>
    </row>
    <row r="409" spans="1:65" s="540" customFormat="1" x14ac:dyDescent="0.2">
      <c r="B409" s="541"/>
      <c r="D409" s="526" t="s">
        <v>145</v>
      </c>
      <c r="E409" s="542" t="s">
        <v>3</v>
      </c>
      <c r="F409" s="543" t="s">
        <v>1255</v>
      </c>
      <c r="H409" s="542" t="s">
        <v>3</v>
      </c>
      <c r="I409" s="431"/>
      <c r="L409" s="541"/>
      <c r="M409" s="544"/>
      <c r="N409" s="545"/>
      <c r="O409" s="545"/>
      <c r="P409" s="545"/>
      <c r="Q409" s="545"/>
      <c r="R409" s="545"/>
      <c r="S409" s="545"/>
      <c r="T409" s="546"/>
      <c r="AT409" s="542" t="s">
        <v>145</v>
      </c>
      <c r="AU409" s="542" t="s">
        <v>153</v>
      </c>
      <c r="AV409" s="540" t="s">
        <v>20</v>
      </c>
      <c r="AW409" s="540" t="s">
        <v>33</v>
      </c>
      <c r="AX409" s="540" t="s">
        <v>71</v>
      </c>
      <c r="AY409" s="542" t="s">
        <v>134</v>
      </c>
    </row>
    <row r="410" spans="1:65" s="540" customFormat="1" x14ac:dyDescent="0.2">
      <c r="B410" s="541"/>
      <c r="D410" s="526" t="s">
        <v>145</v>
      </c>
      <c r="E410" s="542" t="s">
        <v>3</v>
      </c>
      <c r="F410" s="543" t="s">
        <v>1256</v>
      </c>
      <c r="H410" s="542" t="s">
        <v>3</v>
      </c>
      <c r="I410" s="431"/>
      <c r="L410" s="541"/>
      <c r="M410" s="544"/>
      <c r="N410" s="545"/>
      <c r="O410" s="545"/>
      <c r="P410" s="545"/>
      <c r="Q410" s="545"/>
      <c r="R410" s="545"/>
      <c r="S410" s="545"/>
      <c r="T410" s="546"/>
      <c r="AT410" s="542" t="s">
        <v>145</v>
      </c>
      <c r="AU410" s="542" t="s">
        <v>153</v>
      </c>
      <c r="AV410" s="540" t="s">
        <v>20</v>
      </c>
      <c r="AW410" s="540" t="s">
        <v>33</v>
      </c>
      <c r="AX410" s="540" t="s">
        <v>71</v>
      </c>
      <c r="AY410" s="542" t="s">
        <v>134</v>
      </c>
    </row>
    <row r="411" spans="1:65" s="540" customFormat="1" x14ac:dyDescent="0.2">
      <c r="B411" s="541"/>
      <c r="D411" s="526" t="s">
        <v>145</v>
      </c>
      <c r="E411" s="542" t="s">
        <v>3</v>
      </c>
      <c r="F411" s="543" t="s">
        <v>1257</v>
      </c>
      <c r="H411" s="542" t="s">
        <v>3</v>
      </c>
      <c r="I411" s="431"/>
      <c r="L411" s="541"/>
      <c r="M411" s="544"/>
      <c r="N411" s="545"/>
      <c r="O411" s="545"/>
      <c r="P411" s="545"/>
      <c r="Q411" s="545"/>
      <c r="R411" s="545"/>
      <c r="S411" s="545"/>
      <c r="T411" s="546"/>
      <c r="AT411" s="542" t="s">
        <v>145</v>
      </c>
      <c r="AU411" s="542" t="s">
        <v>153</v>
      </c>
      <c r="AV411" s="540" t="s">
        <v>20</v>
      </c>
      <c r="AW411" s="540" t="s">
        <v>33</v>
      </c>
      <c r="AX411" s="540" t="s">
        <v>71</v>
      </c>
      <c r="AY411" s="542" t="s">
        <v>134</v>
      </c>
    </row>
    <row r="412" spans="1:65" s="540" customFormat="1" x14ac:dyDescent="0.2">
      <c r="B412" s="541"/>
      <c r="D412" s="526" t="s">
        <v>145</v>
      </c>
      <c r="E412" s="542" t="s">
        <v>3</v>
      </c>
      <c r="F412" s="543" t="s">
        <v>1258</v>
      </c>
      <c r="H412" s="542" t="s">
        <v>3</v>
      </c>
      <c r="I412" s="431"/>
      <c r="L412" s="541"/>
      <c r="M412" s="544"/>
      <c r="N412" s="545"/>
      <c r="O412" s="545"/>
      <c r="P412" s="545"/>
      <c r="Q412" s="545"/>
      <c r="R412" s="545"/>
      <c r="S412" s="545"/>
      <c r="T412" s="546"/>
      <c r="AT412" s="542" t="s">
        <v>145</v>
      </c>
      <c r="AU412" s="542" t="s">
        <v>153</v>
      </c>
      <c r="AV412" s="540" t="s">
        <v>20</v>
      </c>
      <c r="AW412" s="540" t="s">
        <v>33</v>
      </c>
      <c r="AX412" s="540" t="s">
        <v>71</v>
      </c>
      <c r="AY412" s="542" t="s">
        <v>134</v>
      </c>
    </row>
    <row r="413" spans="1:65" s="540" customFormat="1" x14ac:dyDescent="0.2">
      <c r="B413" s="541"/>
      <c r="D413" s="526" t="s">
        <v>145</v>
      </c>
      <c r="E413" s="542" t="s">
        <v>3</v>
      </c>
      <c r="F413" s="543" t="s">
        <v>1259</v>
      </c>
      <c r="H413" s="542" t="s">
        <v>3</v>
      </c>
      <c r="I413" s="431"/>
      <c r="L413" s="541"/>
      <c r="M413" s="544"/>
      <c r="N413" s="545"/>
      <c r="O413" s="545"/>
      <c r="P413" s="545"/>
      <c r="Q413" s="545"/>
      <c r="R413" s="545"/>
      <c r="S413" s="545"/>
      <c r="T413" s="546"/>
      <c r="AT413" s="542" t="s">
        <v>145</v>
      </c>
      <c r="AU413" s="542" t="s">
        <v>153</v>
      </c>
      <c r="AV413" s="540" t="s">
        <v>20</v>
      </c>
      <c r="AW413" s="540" t="s">
        <v>33</v>
      </c>
      <c r="AX413" s="540" t="s">
        <v>71</v>
      </c>
      <c r="AY413" s="542" t="s">
        <v>134</v>
      </c>
    </row>
    <row r="414" spans="1:65" s="540" customFormat="1" x14ac:dyDescent="0.2">
      <c r="B414" s="541"/>
      <c r="D414" s="526" t="s">
        <v>145</v>
      </c>
      <c r="E414" s="542" t="s">
        <v>3</v>
      </c>
      <c r="F414" s="543" t="s">
        <v>1260</v>
      </c>
      <c r="H414" s="542" t="s">
        <v>3</v>
      </c>
      <c r="I414" s="431"/>
      <c r="L414" s="541"/>
      <c r="M414" s="544"/>
      <c r="N414" s="545"/>
      <c r="O414" s="545"/>
      <c r="P414" s="545"/>
      <c r="Q414" s="545"/>
      <c r="R414" s="545"/>
      <c r="S414" s="545"/>
      <c r="T414" s="546"/>
      <c r="AT414" s="542" t="s">
        <v>145</v>
      </c>
      <c r="AU414" s="542" t="s">
        <v>153</v>
      </c>
      <c r="AV414" s="540" t="s">
        <v>20</v>
      </c>
      <c r="AW414" s="540" t="s">
        <v>33</v>
      </c>
      <c r="AX414" s="540" t="s">
        <v>71</v>
      </c>
      <c r="AY414" s="542" t="s">
        <v>134</v>
      </c>
    </row>
    <row r="415" spans="1:65" s="540" customFormat="1" x14ac:dyDescent="0.2">
      <c r="B415" s="541"/>
      <c r="D415" s="526" t="s">
        <v>145</v>
      </c>
      <c r="E415" s="542" t="s">
        <v>3</v>
      </c>
      <c r="F415" s="543" t="s">
        <v>1261</v>
      </c>
      <c r="H415" s="542" t="s">
        <v>3</v>
      </c>
      <c r="I415" s="431"/>
      <c r="L415" s="541"/>
      <c r="M415" s="544"/>
      <c r="N415" s="545"/>
      <c r="O415" s="545"/>
      <c r="P415" s="545"/>
      <c r="Q415" s="545"/>
      <c r="R415" s="545"/>
      <c r="S415" s="545"/>
      <c r="T415" s="546"/>
      <c r="AT415" s="542" t="s">
        <v>145</v>
      </c>
      <c r="AU415" s="542" t="s">
        <v>153</v>
      </c>
      <c r="AV415" s="540" t="s">
        <v>20</v>
      </c>
      <c r="AW415" s="540" t="s">
        <v>33</v>
      </c>
      <c r="AX415" s="540" t="s">
        <v>71</v>
      </c>
      <c r="AY415" s="542" t="s">
        <v>134</v>
      </c>
    </row>
    <row r="416" spans="1:65" s="540" customFormat="1" x14ac:dyDescent="0.2">
      <c r="B416" s="541"/>
      <c r="D416" s="526" t="s">
        <v>145</v>
      </c>
      <c r="E416" s="542" t="s">
        <v>3</v>
      </c>
      <c r="F416" s="543" t="s">
        <v>1262</v>
      </c>
      <c r="H416" s="542" t="s">
        <v>3</v>
      </c>
      <c r="I416" s="431"/>
      <c r="L416" s="541"/>
      <c r="M416" s="544"/>
      <c r="N416" s="545"/>
      <c r="O416" s="545"/>
      <c r="P416" s="545"/>
      <c r="Q416" s="545"/>
      <c r="R416" s="545"/>
      <c r="S416" s="545"/>
      <c r="T416" s="546"/>
      <c r="AT416" s="542" t="s">
        <v>145</v>
      </c>
      <c r="AU416" s="542" t="s">
        <v>153</v>
      </c>
      <c r="AV416" s="540" t="s">
        <v>20</v>
      </c>
      <c r="AW416" s="540" t="s">
        <v>33</v>
      </c>
      <c r="AX416" s="540" t="s">
        <v>71</v>
      </c>
      <c r="AY416" s="542" t="s">
        <v>134</v>
      </c>
    </row>
    <row r="417" spans="1:65" s="540" customFormat="1" x14ac:dyDescent="0.2">
      <c r="B417" s="541"/>
      <c r="D417" s="526" t="s">
        <v>145</v>
      </c>
      <c r="E417" s="542" t="s">
        <v>3</v>
      </c>
      <c r="F417" s="543" t="s">
        <v>1263</v>
      </c>
      <c r="H417" s="542" t="s">
        <v>3</v>
      </c>
      <c r="I417" s="431"/>
      <c r="L417" s="541"/>
      <c r="M417" s="544"/>
      <c r="N417" s="545"/>
      <c r="O417" s="545"/>
      <c r="P417" s="545"/>
      <c r="Q417" s="545"/>
      <c r="R417" s="545"/>
      <c r="S417" s="545"/>
      <c r="T417" s="546"/>
      <c r="AT417" s="542" t="s">
        <v>145</v>
      </c>
      <c r="AU417" s="542" t="s">
        <v>153</v>
      </c>
      <c r="AV417" s="540" t="s">
        <v>20</v>
      </c>
      <c r="AW417" s="540" t="s">
        <v>33</v>
      </c>
      <c r="AX417" s="540" t="s">
        <v>71</v>
      </c>
      <c r="AY417" s="542" t="s">
        <v>134</v>
      </c>
    </row>
    <row r="418" spans="1:65" s="540" customFormat="1" x14ac:dyDescent="0.2">
      <c r="B418" s="541"/>
      <c r="D418" s="526" t="s">
        <v>145</v>
      </c>
      <c r="E418" s="542" t="s">
        <v>3</v>
      </c>
      <c r="F418" s="543" t="s">
        <v>1264</v>
      </c>
      <c r="H418" s="542" t="s">
        <v>3</v>
      </c>
      <c r="I418" s="431"/>
      <c r="L418" s="541"/>
      <c r="M418" s="544"/>
      <c r="N418" s="545"/>
      <c r="O418" s="545"/>
      <c r="P418" s="545"/>
      <c r="Q418" s="545"/>
      <c r="R418" s="545"/>
      <c r="S418" s="545"/>
      <c r="T418" s="546"/>
      <c r="AT418" s="542" t="s">
        <v>145</v>
      </c>
      <c r="AU418" s="542" t="s">
        <v>153</v>
      </c>
      <c r="AV418" s="540" t="s">
        <v>20</v>
      </c>
      <c r="AW418" s="540" t="s">
        <v>33</v>
      </c>
      <c r="AX418" s="540" t="s">
        <v>71</v>
      </c>
      <c r="AY418" s="542" t="s">
        <v>134</v>
      </c>
    </row>
    <row r="419" spans="1:65" s="540" customFormat="1" x14ac:dyDescent="0.2">
      <c r="B419" s="541"/>
      <c r="D419" s="526" t="s">
        <v>145</v>
      </c>
      <c r="E419" s="542" t="s">
        <v>3</v>
      </c>
      <c r="F419" s="543" t="s">
        <v>1265</v>
      </c>
      <c r="H419" s="542" t="s">
        <v>3</v>
      </c>
      <c r="I419" s="431"/>
      <c r="L419" s="541"/>
      <c r="M419" s="544"/>
      <c r="N419" s="545"/>
      <c r="O419" s="545"/>
      <c r="P419" s="545"/>
      <c r="Q419" s="545"/>
      <c r="R419" s="545"/>
      <c r="S419" s="545"/>
      <c r="T419" s="546"/>
      <c r="AT419" s="542" t="s">
        <v>145</v>
      </c>
      <c r="AU419" s="542" t="s">
        <v>153</v>
      </c>
      <c r="AV419" s="540" t="s">
        <v>20</v>
      </c>
      <c r="AW419" s="540" t="s">
        <v>33</v>
      </c>
      <c r="AX419" s="540" t="s">
        <v>71</v>
      </c>
      <c r="AY419" s="542" t="s">
        <v>134</v>
      </c>
    </row>
    <row r="420" spans="1:65" s="532" customFormat="1" x14ac:dyDescent="0.2">
      <c r="B420" s="533"/>
      <c r="D420" s="526" t="s">
        <v>145</v>
      </c>
      <c r="E420" s="534" t="s">
        <v>3</v>
      </c>
      <c r="F420" s="535" t="s">
        <v>1275</v>
      </c>
      <c r="H420" s="536">
        <v>1</v>
      </c>
      <c r="I420" s="430"/>
      <c r="L420" s="533"/>
      <c r="M420" s="537"/>
      <c r="N420" s="538"/>
      <c r="O420" s="538"/>
      <c r="P420" s="538"/>
      <c r="Q420" s="538"/>
      <c r="R420" s="538"/>
      <c r="S420" s="538"/>
      <c r="T420" s="539"/>
      <c r="AT420" s="534" t="s">
        <v>145</v>
      </c>
      <c r="AU420" s="534" t="s">
        <v>153</v>
      </c>
      <c r="AV420" s="532" t="s">
        <v>80</v>
      </c>
      <c r="AW420" s="532" t="s">
        <v>33</v>
      </c>
      <c r="AX420" s="532" t="s">
        <v>20</v>
      </c>
      <c r="AY420" s="534" t="s">
        <v>134</v>
      </c>
    </row>
    <row r="421" spans="1:65" s="445" customFormat="1" ht="16.5" customHeight="1" x14ac:dyDescent="0.2">
      <c r="A421" s="442"/>
      <c r="B421" s="443"/>
      <c r="C421" s="563" t="s">
        <v>575</v>
      </c>
      <c r="D421" s="563" t="s">
        <v>292</v>
      </c>
      <c r="E421" s="564" t="s">
        <v>1276</v>
      </c>
      <c r="F421" s="565" t="s">
        <v>1277</v>
      </c>
      <c r="G421" s="566" t="s">
        <v>241</v>
      </c>
      <c r="H421" s="567">
        <v>1</v>
      </c>
      <c r="I421" s="402"/>
      <c r="J421" s="568">
        <f>ROUND(I421*H421,2)</f>
        <v>0</v>
      </c>
      <c r="K421" s="565" t="s">
        <v>3</v>
      </c>
      <c r="L421" s="569"/>
      <c r="M421" s="570" t="s">
        <v>3</v>
      </c>
      <c r="N421" s="571" t="s">
        <v>42</v>
      </c>
      <c r="O421" s="522">
        <v>0</v>
      </c>
      <c r="P421" s="522">
        <f>O421*H421</f>
        <v>0</v>
      </c>
      <c r="Q421" s="522">
        <v>0.04</v>
      </c>
      <c r="R421" s="522">
        <f>Q421*H421</f>
        <v>0.04</v>
      </c>
      <c r="S421" s="522">
        <v>0</v>
      </c>
      <c r="T421" s="523">
        <f>S421*H421</f>
        <v>0</v>
      </c>
      <c r="U421" s="442"/>
      <c r="V421" s="442"/>
      <c r="W421" s="442"/>
      <c r="X421" s="442"/>
      <c r="Y421" s="442"/>
      <c r="Z421" s="442"/>
      <c r="AA421" s="442"/>
      <c r="AB421" s="442"/>
      <c r="AC421" s="442"/>
      <c r="AD421" s="442"/>
      <c r="AE421" s="442"/>
      <c r="AR421" s="524" t="s">
        <v>190</v>
      </c>
      <c r="AT421" s="524" t="s">
        <v>292</v>
      </c>
      <c r="AU421" s="524" t="s">
        <v>153</v>
      </c>
      <c r="AY421" s="435" t="s">
        <v>134</v>
      </c>
      <c r="BE421" s="525">
        <f>IF(N421="základní",J421,0)</f>
        <v>0</v>
      </c>
      <c r="BF421" s="525">
        <f>IF(N421="snížená",J421,0)</f>
        <v>0</v>
      </c>
      <c r="BG421" s="525">
        <f>IF(N421="zákl. přenesená",J421,0)</f>
        <v>0</v>
      </c>
      <c r="BH421" s="525">
        <f>IF(N421="sníž. přenesená",J421,0)</f>
        <v>0</v>
      </c>
      <c r="BI421" s="525">
        <f>IF(N421="nulová",J421,0)</f>
        <v>0</v>
      </c>
      <c r="BJ421" s="435" t="s">
        <v>20</v>
      </c>
      <c r="BK421" s="525">
        <f>ROUND(I421*H421,2)</f>
        <v>0</v>
      </c>
      <c r="BL421" s="435" t="s">
        <v>141</v>
      </c>
      <c r="BM421" s="524" t="s">
        <v>1278</v>
      </c>
    </row>
    <row r="422" spans="1:65" s="445" customFormat="1" x14ac:dyDescent="0.2">
      <c r="A422" s="442"/>
      <c r="B422" s="443"/>
      <c r="C422" s="442"/>
      <c r="D422" s="526" t="s">
        <v>143</v>
      </c>
      <c r="E422" s="442"/>
      <c r="F422" s="527" t="s">
        <v>1277</v>
      </c>
      <c r="G422" s="442"/>
      <c r="H422" s="442"/>
      <c r="I422" s="429"/>
      <c r="J422" s="442"/>
      <c r="K422" s="442"/>
      <c r="L422" s="443"/>
      <c r="M422" s="528"/>
      <c r="N422" s="529"/>
      <c r="O422" s="530"/>
      <c r="P422" s="530"/>
      <c r="Q422" s="530"/>
      <c r="R422" s="530"/>
      <c r="S422" s="530"/>
      <c r="T422" s="531"/>
      <c r="U422" s="442"/>
      <c r="V422" s="442"/>
      <c r="W422" s="442"/>
      <c r="X422" s="442"/>
      <c r="Y422" s="442"/>
      <c r="Z422" s="442"/>
      <c r="AA422" s="442"/>
      <c r="AB422" s="442"/>
      <c r="AC422" s="442"/>
      <c r="AD422" s="442"/>
      <c r="AE422" s="442"/>
      <c r="AT422" s="435" t="s">
        <v>143</v>
      </c>
      <c r="AU422" s="435" t="s">
        <v>153</v>
      </c>
    </row>
    <row r="423" spans="1:65" s="532" customFormat="1" x14ac:dyDescent="0.2">
      <c r="B423" s="533"/>
      <c r="D423" s="526" t="s">
        <v>145</v>
      </c>
      <c r="E423" s="534" t="s">
        <v>3</v>
      </c>
      <c r="F423" s="535" t="s">
        <v>1275</v>
      </c>
      <c r="H423" s="536">
        <v>1</v>
      </c>
      <c r="I423" s="430"/>
      <c r="L423" s="533"/>
      <c r="M423" s="537"/>
      <c r="N423" s="538"/>
      <c r="O423" s="538"/>
      <c r="P423" s="538"/>
      <c r="Q423" s="538"/>
      <c r="R423" s="538"/>
      <c r="S423" s="538"/>
      <c r="T423" s="539"/>
      <c r="AT423" s="534" t="s">
        <v>145</v>
      </c>
      <c r="AU423" s="534" t="s">
        <v>153</v>
      </c>
      <c r="AV423" s="532" t="s">
        <v>80</v>
      </c>
      <c r="AW423" s="532" t="s">
        <v>33</v>
      </c>
      <c r="AX423" s="532" t="s">
        <v>20</v>
      </c>
      <c r="AY423" s="534" t="s">
        <v>134</v>
      </c>
    </row>
    <row r="424" spans="1:65" s="445" customFormat="1" ht="16.5" customHeight="1" x14ac:dyDescent="0.2">
      <c r="A424" s="442"/>
      <c r="B424" s="443"/>
      <c r="C424" s="563" t="s">
        <v>580</v>
      </c>
      <c r="D424" s="563" t="s">
        <v>292</v>
      </c>
      <c r="E424" s="564" t="s">
        <v>1279</v>
      </c>
      <c r="F424" s="565" t="s">
        <v>1280</v>
      </c>
      <c r="G424" s="566" t="s">
        <v>241</v>
      </c>
      <c r="H424" s="567">
        <v>2</v>
      </c>
      <c r="I424" s="402"/>
      <c r="J424" s="568">
        <f>ROUND(I424*H424,2)</f>
        <v>0</v>
      </c>
      <c r="K424" s="565" t="s">
        <v>3</v>
      </c>
      <c r="L424" s="569"/>
      <c r="M424" s="570" t="s">
        <v>3</v>
      </c>
      <c r="N424" s="571" t="s">
        <v>42</v>
      </c>
      <c r="O424" s="522">
        <v>0</v>
      </c>
      <c r="P424" s="522">
        <f>O424*H424</f>
        <v>0</v>
      </c>
      <c r="Q424" s="522">
        <v>0.115</v>
      </c>
      <c r="R424" s="522">
        <f>Q424*H424</f>
        <v>0.23</v>
      </c>
      <c r="S424" s="522">
        <v>0</v>
      </c>
      <c r="T424" s="523">
        <f>S424*H424</f>
        <v>0</v>
      </c>
      <c r="U424" s="442"/>
      <c r="V424" s="442"/>
      <c r="W424" s="442"/>
      <c r="X424" s="442"/>
      <c r="Y424" s="442"/>
      <c r="Z424" s="442"/>
      <c r="AA424" s="442"/>
      <c r="AB424" s="442"/>
      <c r="AC424" s="442"/>
      <c r="AD424" s="442"/>
      <c r="AE424" s="442"/>
      <c r="AR424" s="524" t="s">
        <v>190</v>
      </c>
      <c r="AT424" s="524" t="s">
        <v>292</v>
      </c>
      <c r="AU424" s="524" t="s">
        <v>153</v>
      </c>
      <c r="AY424" s="435" t="s">
        <v>134</v>
      </c>
      <c r="BE424" s="525">
        <f>IF(N424="základní",J424,0)</f>
        <v>0</v>
      </c>
      <c r="BF424" s="525">
        <f>IF(N424="snížená",J424,0)</f>
        <v>0</v>
      </c>
      <c r="BG424" s="525">
        <f>IF(N424="zákl. přenesená",J424,0)</f>
        <v>0</v>
      </c>
      <c r="BH424" s="525">
        <f>IF(N424="sníž. přenesená",J424,0)</f>
        <v>0</v>
      </c>
      <c r="BI424" s="525">
        <f>IF(N424="nulová",J424,0)</f>
        <v>0</v>
      </c>
      <c r="BJ424" s="435" t="s">
        <v>20</v>
      </c>
      <c r="BK424" s="525">
        <f>ROUND(I424*H424,2)</f>
        <v>0</v>
      </c>
      <c r="BL424" s="435" t="s">
        <v>141</v>
      </c>
      <c r="BM424" s="524" t="s">
        <v>1281</v>
      </c>
    </row>
    <row r="425" spans="1:65" s="445" customFormat="1" x14ac:dyDescent="0.2">
      <c r="A425" s="442"/>
      <c r="B425" s="443"/>
      <c r="C425" s="442"/>
      <c r="D425" s="526" t="s">
        <v>143</v>
      </c>
      <c r="E425" s="442"/>
      <c r="F425" s="527" t="s">
        <v>1280</v>
      </c>
      <c r="G425" s="442"/>
      <c r="H425" s="442"/>
      <c r="I425" s="429"/>
      <c r="J425" s="442"/>
      <c r="K425" s="442"/>
      <c r="L425" s="443"/>
      <c r="M425" s="528"/>
      <c r="N425" s="529"/>
      <c r="O425" s="530"/>
      <c r="P425" s="530"/>
      <c r="Q425" s="530"/>
      <c r="R425" s="530"/>
      <c r="S425" s="530"/>
      <c r="T425" s="531"/>
      <c r="U425" s="442"/>
      <c r="V425" s="442"/>
      <c r="W425" s="442"/>
      <c r="X425" s="442"/>
      <c r="Y425" s="442"/>
      <c r="Z425" s="442"/>
      <c r="AA425" s="442"/>
      <c r="AB425" s="442"/>
      <c r="AC425" s="442"/>
      <c r="AD425" s="442"/>
      <c r="AE425" s="442"/>
      <c r="AT425" s="435" t="s">
        <v>143</v>
      </c>
      <c r="AU425" s="435" t="s">
        <v>153</v>
      </c>
    </row>
    <row r="426" spans="1:65" s="501" customFormat="1" ht="20.85" customHeight="1" x14ac:dyDescent="0.2">
      <c r="B426" s="502"/>
      <c r="D426" s="503" t="s">
        <v>70</v>
      </c>
      <c r="E426" s="512" t="s">
        <v>1282</v>
      </c>
      <c r="F426" s="512" t="s">
        <v>1283</v>
      </c>
      <c r="I426" s="434"/>
      <c r="J426" s="513">
        <f>BK426</f>
        <v>0</v>
      </c>
      <c r="L426" s="502"/>
      <c r="M426" s="506"/>
      <c r="N426" s="507"/>
      <c r="O426" s="507"/>
      <c r="P426" s="508">
        <f>SUM(P427:P429)</f>
        <v>0</v>
      </c>
      <c r="Q426" s="507"/>
      <c r="R426" s="508">
        <f>SUM(R427:R429)</f>
        <v>0.06</v>
      </c>
      <c r="S426" s="507"/>
      <c r="T426" s="509">
        <f>SUM(T427:T429)</f>
        <v>0</v>
      </c>
      <c r="AR426" s="503" t="s">
        <v>20</v>
      </c>
      <c r="AT426" s="510" t="s">
        <v>70</v>
      </c>
      <c r="AU426" s="510" t="s">
        <v>80</v>
      </c>
      <c r="AY426" s="503" t="s">
        <v>134</v>
      </c>
      <c r="BK426" s="511">
        <f>SUM(BK427:BK429)</f>
        <v>0</v>
      </c>
    </row>
    <row r="427" spans="1:65" s="445" customFormat="1" ht="16.5" customHeight="1" x14ac:dyDescent="0.2">
      <c r="A427" s="442"/>
      <c r="B427" s="443"/>
      <c r="C427" s="514" t="s">
        <v>587</v>
      </c>
      <c r="D427" s="514" t="s">
        <v>136</v>
      </c>
      <c r="E427" s="515" t="s">
        <v>1284</v>
      </c>
      <c r="F427" s="516" t="s">
        <v>1285</v>
      </c>
      <c r="G427" s="517" t="s">
        <v>241</v>
      </c>
      <c r="H427" s="518">
        <v>2</v>
      </c>
      <c r="I427" s="401"/>
      <c r="J427" s="519">
        <f>ROUND(I427*H427,2)</f>
        <v>0</v>
      </c>
      <c r="K427" s="516" t="s">
        <v>3</v>
      </c>
      <c r="L427" s="443"/>
      <c r="M427" s="520" t="s">
        <v>3</v>
      </c>
      <c r="N427" s="521" t="s">
        <v>42</v>
      </c>
      <c r="O427" s="522">
        <v>0</v>
      </c>
      <c r="P427" s="522">
        <f>O427*H427</f>
        <v>0</v>
      </c>
      <c r="Q427" s="522">
        <v>0.02</v>
      </c>
      <c r="R427" s="522">
        <f>Q427*H427</f>
        <v>0.04</v>
      </c>
      <c r="S427" s="522">
        <v>0</v>
      </c>
      <c r="T427" s="523">
        <f>S427*H427</f>
        <v>0</v>
      </c>
      <c r="U427" s="442"/>
      <c r="V427" s="442"/>
      <c r="W427" s="442"/>
      <c r="X427" s="442"/>
      <c r="Y427" s="442"/>
      <c r="Z427" s="442"/>
      <c r="AA427" s="442"/>
      <c r="AB427" s="442"/>
      <c r="AC427" s="442"/>
      <c r="AD427" s="442"/>
      <c r="AE427" s="442"/>
      <c r="AR427" s="524" t="s">
        <v>141</v>
      </c>
      <c r="AT427" s="524" t="s">
        <v>136</v>
      </c>
      <c r="AU427" s="524" t="s">
        <v>153</v>
      </c>
      <c r="AY427" s="435" t="s">
        <v>134</v>
      </c>
      <c r="BE427" s="525">
        <f>IF(N427="základní",J427,0)</f>
        <v>0</v>
      </c>
      <c r="BF427" s="525">
        <f>IF(N427="snížená",J427,0)</f>
        <v>0</v>
      </c>
      <c r="BG427" s="525">
        <f>IF(N427="zákl. přenesená",J427,0)</f>
        <v>0</v>
      </c>
      <c r="BH427" s="525">
        <f>IF(N427="sníž. přenesená",J427,0)</f>
        <v>0</v>
      </c>
      <c r="BI427" s="525">
        <f>IF(N427="nulová",J427,0)</f>
        <v>0</v>
      </c>
      <c r="BJ427" s="435" t="s">
        <v>20</v>
      </c>
      <c r="BK427" s="525">
        <f>ROUND(I427*H427,2)</f>
        <v>0</v>
      </c>
      <c r="BL427" s="435" t="s">
        <v>141</v>
      </c>
      <c r="BM427" s="524" t="s">
        <v>1286</v>
      </c>
    </row>
    <row r="428" spans="1:65" s="445" customFormat="1" ht="16.5" customHeight="1" x14ac:dyDescent="0.2">
      <c r="A428" s="442"/>
      <c r="B428" s="443"/>
      <c r="C428" s="514" t="s">
        <v>195</v>
      </c>
      <c r="D428" s="514" t="s">
        <v>136</v>
      </c>
      <c r="E428" s="515" t="s">
        <v>1287</v>
      </c>
      <c r="F428" s="516" t="s">
        <v>1288</v>
      </c>
      <c r="G428" s="517" t="s">
        <v>241</v>
      </c>
      <c r="H428" s="518">
        <v>1</v>
      </c>
      <c r="I428" s="401"/>
      <c r="J428" s="519">
        <f>ROUND(I428*H428,2)</f>
        <v>0</v>
      </c>
      <c r="K428" s="516" t="s">
        <v>3</v>
      </c>
      <c r="L428" s="443"/>
      <c r="M428" s="520" t="s">
        <v>3</v>
      </c>
      <c r="N428" s="521" t="s">
        <v>42</v>
      </c>
      <c r="O428" s="522">
        <v>0</v>
      </c>
      <c r="P428" s="522">
        <f>O428*H428</f>
        <v>0</v>
      </c>
      <c r="Q428" s="522">
        <v>0.02</v>
      </c>
      <c r="R428" s="522">
        <f>Q428*H428</f>
        <v>0.02</v>
      </c>
      <c r="S428" s="522">
        <v>0</v>
      </c>
      <c r="T428" s="523">
        <f>S428*H428</f>
        <v>0</v>
      </c>
      <c r="U428" s="442"/>
      <c r="V428" s="442"/>
      <c r="W428" s="442"/>
      <c r="X428" s="442"/>
      <c r="Y428" s="442"/>
      <c r="Z428" s="442"/>
      <c r="AA428" s="442"/>
      <c r="AB428" s="442"/>
      <c r="AC428" s="442"/>
      <c r="AD428" s="442"/>
      <c r="AE428" s="442"/>
      <c r="AR428" s="524" t="s">
        <v>141</v>
      </c>
      <c r="AT428" s="524" t="s">
        <v>136</v>
      </c>
      <c r="AU428" s="524" t="s">
        <v>153</v>
      </c>
      <c r="AY428" s="435" t="s">
        <v>134</v>
      </c>
      <c r="BE428" s="525">
        <f>IF(N428="základní",J428,0)</f>
        <v>0</v>
      </c>
      <c r="BF428" s="525">
        <f>IF(N428="snížená",J428,0)</f>
        <v>0</v>
      </c>
      <c r="BG428" s="525">
        <f>IF(N428="zákl. přenesená",J428,0)</f>
        <v>0</v>
      </c>
      <c r="BH428" s="525">
        <f>IF(N428="sníž. přenesená",J428,0)</f>
        <v>0</v>
      </c>
      <c r="BI428" s="525">
        <f>IF(N428="nulová",J428,0)</f>
        <v>0</v>
      </c>
      <c r="BJ428" s="435" t="s">
        <v>20</v>
      </c>
      <c r="BK428" s="525">
        <f>ROUND(I428*H428,2)</f>
        <v>0</v>
      </c>
      <c r="BL428" s="435" t="s">
        <v>141</v>
      </c>
      <c r="BM428" s="524" t="s">
        <v>1289</v>
      </c>
    </row>
    <row r="429" spans="1:65" s="532" customFormat="1" x14ac:dyDescent="0.2">
      <c r="B429" s="533"/>
      <c r="D429" s="526" t="s">
        <v>145</v>
      </c>
      <c r="E429" s="534" t="s">
        <v>3</v>
      </c>
      <c r="F429" s="535" t="s">
        <v>1290</v>
      </c>
      <c r="H429" s="536">
        <v>1</v>
      </c>
      <c r="I429" s="430"/>
      <c r="L429" s="533"/>
      <c r="M429" s="537"/>
      <c r="N429" s="538"/>
      <c r="O429" s="538"/>
      <c r="P429" s="538"/>
      <c r="Q429" s="538"/>
      <c r="R429" s="538"/>
      <c r="S429" s="538"/>
      <c r="T429" s="539"/>
      <c r="AT429" s="534" t="s">
        <v>145</v>
      </c>
      <c r="AU429" s="534" t="s">
        <v>153</v>
      </c>
      <c r="AV429" s="532" t="s">
        <v>80</v>
      </c>
      <c r="AW429" s="532" t="s">
        <v>33</v>
      </c>
      <c r="AX429" s="532" t="s">
        <v>20</v>
      </c>
      <c r="AY429" s="534" t="s">
        <v>134</v>
      </c>
    </row>
    <row r="430" spans="1:65" s="501" customFormat="1" ht="20.85" customHeight="1" x14ac:dyDescent="0.2">
      <c r="B430" s="502"/>
      <c r="D430" s="503" t="s">
        <v>70</v>
      </c>
      <c r="E430" s="512" t="s">
        <v>1291</v>
      </c>
      <c r="F430" s="512" t="s">
        <v>1292</v>
      </c>
      <c r="I430" s="434"/>
      <c r="J430" s="513">
        <f>BK430</f>
        <v>0</v>
      </c>
      <c r="L430" s="502"/>
      <c r="M430" s="506"/>
      <c r="N430" s="507"/>
      <c r="O430" s="507"/>
      <c r="P430" s="508">
        <f>SUM(P431:P436)</f>
        <v>0</v>
      </c>
      <c r="Q430" s="507"/>
      <c r="R430" s="508">
        <f>SUM(R431:R436)</f>
        <v>2.8246500000000001E-2</v>
      </c>
      <c r="S430" s="507"/>
      <c r="T430" s="509">
        <f>SUM(T431:T436)</f>
        <v>0</v>
      </c>
      <c r="AR430" s="503" t="s">
        <v>20</v>
      </c>
      <c r="AT430" s="510" t="s">
        <v>70</v>
      </c>
      <c r="AU430" s="510" t="s">
        <v>80</v>
      </c>
      <c r="AY430" s="503" t="s">
        <v>134</v>
      </c>
      <c r="BK430" s="511">
        <f>SUM(BK431:BK436)</f>
        <v>0</v>
      </c>
    </row>
    <row r="431" spans="1:65" s="445" customFormat="1" ht="16.5" customHeight="1" x14ac:dyDescent="0.2">
      <c r="A431" s="442"/>
      <c r="B431" s="443"/>
      <c r="C431" s="563" t="s">
        <v>599</v>
      </c>
      <c r="D431" s="563" t="s">
        <v>292</v>
      </c>
      <c r="E431" s="564" t="s">
        <v>1293</v>
      </c>
      <c r="F431" s="565" t="s">
        <v>1294</v>
      </c>
      <c r="G431" s="566" t="s">
        <v>325</v>
      </c>
      <c r="H431" s="567">
        <v>8.0150000000000006</v>
      </c>
      <c r="I431" s="402"/>
      <c r="J431" s="568">
        <f>ROUND(I431*H431,2)</f>
        <v>0</v>
      </c>
      <c r="K431" s="565" t="s">
        <v>140</v>
      </c>
      <c r="L431" s="569"/>
      <c r="M431" s="570" t="s">
        <v>3</v>
      </c>
      <c r="N431" s="571" t="s">
        <v>42</v>
      </c>
      <c r="O431" s="522">
        <v>0</v>
      </c>
      <c r="P431" s="522">
        <f>O431*H431</f>
        <v>0</v>
      </c>
      <c r="Q431" s="522">
        <v>4.2999999999999999E-4</v>
      </c>
      <c r="R431" s="522">
        <f>Q431*H431</f>
        <v>3.4464500000000002E-3</v>
      </c>
      <c r="S431" s="522">
        <v>0</v>
      </c>
      <c r="T431" s="523">
        <f>S431*H431</f>
        <v>0</v>
      </c>
      <c r="U431" s="442"/>
      <c r="V431" s="442"/>
      <c r="W431" s="442"/>
      <c r="X431" s="442"/>
      <c r="Y431" s="442"/>
      <c r="Z431" s="442"/>
      <c r="AA431" s="442"/>
      <c r="AB431" s="442"/>
      <c r="AC431" s="442"/>
      <c r="AD431" s="442"/>
      <c r="AE431" s="442"/>
      <c r="AR431" s="524" t="s">
        <v>190</v>
      </c>
      <c r="AT431" s="524" t="s">
        <v>292</v>
      </c>
      <c r="AU431" s="524" t="s">
        <v>153</v>
      </c>
      <c r="AY431" s="435" t="s">
        <v>134</v>
      </c>
      <c r="BE431" s="525">
        <f>IF(N431="základní",J431,0)</f>
        <v>0</v>
      </c>
      <c r="BF431" s="525">
        <f>IF(N431="snížená",J431,0)</f>
        <v>0</v>
      </c>
      <c r="BG431" s="525">
        <f>IF(N431="zákl. přenesená",J431,0)</f>
        <v>0</v>
      </c>
      <c r="BH431" s="525">
        <f>IF(N431="sníž. přenesená",J431,0)</f>
        <v>0</v>
      </c>
      <c r="BI431" s="525">
        <f>IF(N431="nulová",J431,0)</f>
        <v>0</v>
      </c>
      <c r="BJ431" s="435" t="s">
        <v>20</v>
      </c>
      <c r="BK431" s="525">
        <f>ROUND(I431*H431,2)</f>
        <v>0</v>
      </c>
      <c r="BL431" s="435" t="s">
        <v>141</v>
      </c>
      <c r="BM431" s="524" t="s">
        <v>1295</v>
      </c>
    </row>
    <row r="432" spans="1:65" s="445" customFormat="1" x14ac:dyDescent="0.2">
      <c r="A432" s="442"/>
      <c r="B432" s="443"/>
      <c r="C432" s="442"/>
      <c r="D432" s="526" t="s">
        <v>143</v>
      </c>
      <c r="E432" s="442"/>
      <c r="F432" s="527" t="s">
        <v>1294</v>
      </c>
      <c r="G432" s="442"/>
      <c r="H432" s="442"/>
      <c r="I432" s="429"/>
      <c r="J432" s="442"/>
      <c r="K432" s="442"/>
      <c r="L432" s="443"/>
      <c r="M432" s="528"/>
      <c r="N432" s="529"/>
      <c r="O432" s="530"/>
      <c r="P432" s="530"/>
      <c r="Q432" s="530"/>
      <c r="R432" s="530"/>
      <c r="S432" s="530"/>
      <c r="T432" s="531"/>
      <c r="U432" s="442"/>
      <c r="V432" s="442"/>
      <c r="W432" s="442"/>
      <c r="X432" s="442"/>
      <c r="Y432" s="442"/>
      <c r="Z432" s="442"/>
      <c r="AA432" s="442"/>
      <c r="AB432" s="442"/>
      <c r="AC432" s="442"/>
      <c r="AD432" s="442"/>
      <c r="AE432" s="442"/>
      <c r="AT432" s="435" t="s">
        <v>143</v>
      </c>
      <c r="AU432" s="435" t="s">
        <v>153</v>
      </c>
    </row>
    <row r="433" spans="1:65" s="532" customFormat="1" x14ac:dyDescent="0.2">
      <c r="B433" s="533"/>
      <c r="D433" s="526" t="s">
        <v>145</v>
      </c>
      <c r="E433" s="534" t="s">
        <v>3</v>
      </c>
      <c r="F433" s="535" t="s">
        <v>1296</v>
      </c>
      <c r="H433" s="536">
        <v>8.0150000000000006</v>
      </c>
      <c r="I433" s="430"/>
      <c r="L433" s="533"/>
      <c r="M433" s="537"/>
      <c r="N433" s="538"/>
      <c r="O433" s="538"/>
      <c r="P433" s="538"/>
      <c r="Q433" s="538"/>
      <c r="R433" s="538"/>
      <c r="S433" s="538"/>
      <c r="T433" s="539"/>
      <c r="AT433" s="534" t="s">
        <v>145</v>
      </c>
      <c r="AU433" s="534" t="s">
        <v>153</v>
      </c>
      <c r="AV433" s="532" t="s">
        <v>80</v>
      </c>
      <c r="AW433" s="532" t="s">
        <v>33</v>
      </c>
      <c r="AX433" s="532" t="s">
        <v>20</v>
      </c>
      <c r="AY433" s="534" t="s">
        <v>134</v>
      </c>
    </row>
    <row r="434" spans="1:65" s="445" customFormat="1" ht="16.5" customHeight="1" x14ac:dyDescent="0.2">
      <c r="A434" s="442"/>
      <c r="B434" s="443"/>
      <c r="C434" s="563" t="s">
        <v>605</v>
      </c>
      <c r="D434" s="563" t="s">
        <v>292</v>
      </c>
      <c r="E434" s="564" t="s">
        <v>1297</v>
      </c>
      <c r="F434" s="565" t="s">
        <v>1298</v>
      </c>
      <c r="G434" s="566" t="s">
        <v>325</v>
      </c>
      <c r="H434" s="567">
        <v>37.015000000000001</v>
      </c>
      <c r="I434" s="402"/>
      <c r="J434" s="568">
        <f>ROUND(I434*H434,2)</f>
        <v>0</v>
      </c>
      <c r="K434" s="565" t="s">
        <v>140</v>
      </c>
      <c r="L434" s="569"/>
      <c r="M434" s="570" t="s">
        <v>3</v>
      </c>
      <c r="N434" s="571" t="s">
        <v>42</v>
      </c>
      <c r="O434" s="522">
        <v>0</v>
      </c>
      <c r="P434" s="522">
        <f>O434*H434</f>
        <v>0</v>
      </c>
      <c r="Q434" s="522">
        <v>6.7000000000000002E-4</v>
      </c>
      <c r="R434" s="522">
        <f>Q434*H434</f>
        <v>2.4800050000000001E-2</v>
      </c>
      <c r="S434" s="522">
        <v>0</v>
      </c>
      <c r="T434" s="523">
        <f>S434*H434</f>
        <v>0</v>
      </c>
      <c r="U434" s="442"/>
      <c r="V434" s="442"/>
      <c r="W434" s="442"/>
      <c r="X434" s="442"/>
      <c r="Y434" s="442"/>
      <c r="Z434" s="442"/>
      <c r="AA434" s="442"/>
      <c r="AB434" s="442"/>
      <c r="AC434" s="442"/>
      <c r="AD434" s="442"/>
      <c r="AE434" s="442"/>
      <c r="AR434" s="524" t="s">
        <v>190</v>
      </c>
      <c r="AT434" s="524" t="s">
        <v>292</v>
      </c>
      <c r="AU434" s="524" t="s">
        <v>153</v>
      </c>
      <c r="AY434" s="435" t="s">
        <v>134</v>
      </c>
      <c r="BE434" s="525">
        <f>IF(N434="základní",J434,0)</f>
        <v>0</v>
      </c>
      <c r="BF434" s="525">
        <f>IF(N434="snížená",J434,0)</f>
        <v>0</v>
      </c>
      <c r="BG434" s="525">
        <f>IF(N434="zákl. přenesená",J434,0)</f>
        <v>0</v>
      </c>
      <c r="BH434" s="525">
        <f>IF(N434="sníž. přenesená",J434,0)</f>
        <v>0</v>
      </c>
      <c r="BI434" s="525">
        <f>IF(N434="nulová",J434,0)</f>
        <v>0</v>
      </c>
      <c r="BJ434" s="435" t="s">
        <v>20</v>
      </c>
      <c r="BK434" s="525">
        <f>ROUND(I434*H434,2)</f>
        <v>0</v>
      </c>
      <c r="BL434" s="435" t="s">
        <v>141</v>
      </c>
      <c r="BM434" s="524" t="s">
        <v>1299</v>
      </c>
    </row>
    <row r="435" spans="1:65" s="445" customFormat="1" x14ac:dyDescent="0.2">
      <c r="A435" s="442"/>
      <c r="B435" s="443"/>
      <c r="C435" s="442"/>
      <c r="D435" s="526" t="s">
        <v>143</v>
      </c>
      <c r="E435" s="442"/>
      <c r="F435" s="527" t="s">
        <v>1298</v>
      </c>
      <c r="G435" s="442"/>
      <c r="H435" s="442"/>
      <c r="I435" s="429"/>
      <c r="J435" s="442"/>
      <c r="K435" s="442"/>
      <c r="L435" s="443"/>
      <c r="M435" s="528"/>
      <c r="N435" s="529"/>
      <c r="O435" s="530"/>
      <c r="P435" s="530"/>
      <c r="Q435" s="530"/>
      <c r="R435" s="530"/>
      <c r="S435" s="530"/>
      <c r="T435" s="531"/>
      <c r="U435" s="442"/>
      <c r="V435" s="442"/>
      <c r="W435" s="442"/>
      <c r="X435" s="442"/>
      <c r="Y435" s="442"/>
      <c r="Z435" s="442"/>
      <c r="AA435" s="442"/>
      <c r="AB435" s="442"/>
      <c r="AC435" s="442"/>
      <c r="AD435" s="442"/>
      <c r="AE435" s="442"/>
      <c r="AT435" s="435" t="s">
        <v>143</v>
      </c>
      <c r="AU435" s="435" t="s">
        <v>153</v>
      </c>
    </row>
    <row r="436" spans="1:65" s="532" customFormat="1" x14ac:dyDescent="0.2">
      <c r="B436" s="533"/>
      <c r="D436" s="526" t="s">
        <v>145</v>
      </c>
      <c r="E436" s="534" t="s">
        <v>3</v>
      </c>
      <c r="F436" s="535" t="s">
        <v>1300</v>
      </c>
      <c r="H436" s="536">
        <v>37.015000000000001</v>
      </c>
      <c r="I436" s="430"/>
      <c r="L436" s="533"/>
      <c r="M436" s="537"/>
      <c r="N436" s="538"/>
      <c r="O436" s="538"/>
      <c r="P436" s="538"/>
      <c r="Q436" s="538"/>
      <c r="R436" s="538"/>
      <c r="S436" s="538"/>
      <c r="T436" s="539"/>
      <c r="AT436" s="534" t="s">
        <v>145</v>
      </c>
      <c r="AU436" s="534" t="s">
        <v>153</v>
      </c>
      <c r="AV436" s="532" t="s">
        <v>80</v>
      </c>
      <c r="AW436" s="532" t="s">
        <v>33</v>
      </c>
      <c r="AX436" s="532" t="s">
        <v>20</v>
      </c>
      <c r="AY436" s="534" t="s">
        <v>134</v>
      </c>
    </row>
    <row r="437" spans="1:65" s="501" customFormat="1" ht="22.9" customHeight="1" x14ac:dyDescent="0.2">
      <c r="B437" s="502"/>
      <c r="D437" s="503" t="s">
        <v>70</v>
      </c>
      <c r="E437" s="512" t="s">
        <v>467</v>
      </c>
      <c r="F437" s="512" t="s">
        <v>1301</v>
      </c>
      <c r="I437" s="434"/>
      <c r="J437" s="513">
        <f>BK437</f>
        <v>0</v>
      </c>
      <c r="L437" s="502"/>
      <c r="M437" s="506"/>
      <c r="N437" s="507"/>
      <c r="O437" s="507"/>
      <c r="P437" s="508">
        <f>SUM(P438:P439)</f>
        <v>24.363759999999999</v>
      </c>
      <c r="Q437" s="507"/>
      <c r="R437" s="508">
        <f>SUM(R438:R439)</f>
        <v>0</v>
      </c>
      <c r="S437" s="507"/>
      <c r="T437" s="509">
        <f>SUM(T438:T439)</f>
        <v>0</v>
      </c>
      <c r="AR437" s="503" t="s">
        <v>20</v>
      </c>
      <c r="AT437" s="510" t="s">
        <v>70</v>
      </c>
      <c r="AU437" s="510" t="s">
        <v>20</v>
      </c>
      <c r="AY437" s="503" t="s">
        <v>134</v>
      </c>
      <c r="BK437" s="511">
        <f>SUM(BK438:BK439)</f>
        <v>0</v>
      </c>
    </row>
    <row r="438" spans="1:65" s="445" customFormat="1" ht="16.5" customHeight="1" x14ac:dyDescent="0.2">
      <c r="A438" s="442"/>
      <c r="B438" s="443"/>
      <c r="C438" s="514" t="s">
        <v>612</v>
      </c>
      <c r="D438" s="514" t="s">
        <v>136</v>
      </c>
      <c r="E438" s="515" t="s">
        <v>1302</v>
      </c>
      <c r="F438" s="516" t="s">
        <v>1303</v>
      </c>
      <c r="G438" s="517" t="s">
        <v>199</v>
      </c>
      <c r="H438" s="518">
        <v>16.462</v>
      </c>
      <c r="I438" s="401"/>
      <c r="J438" s="519">
        <f>ROUND(I438*H438,2)</f>
        <v>0</v>
      </c>
      <c r="K438" s="516" t="s">
        <v>140</v>
      </c>
      <c r="L438" s="443"/>
      <c r="M438" s="520" t="s">
        <v>3</v>
      </c>
      <c r="N438" s="521" t="s">
        <v>42</v>
      </c>
      <c r="O438" s="522">
        <v>1.48</v>
      </c>
      <c r="P438" s="522">
        <f>O438*H438</f>
        <v>24.363759999999999</v>
      </c>
      <c r="Q438" s="522">
        <v>0</v>
      </c>
      <c r="R438" s="522">
        <f>Q438*H438</f>
        <v>0</v>
      </c>
      <c r="S438" s="522">
        <v>0</v>
      </c>
      <c r="T438" s="523">
        <f>S438*H438</f>
        <v>0</v>
      </c>
      <c r="U438" s="442"/>
      <c r="V438" s="442"/>
      <c r="W438" s="442"/>
      <c r="X438" s="442"/>
      <c r="Y438" s="442"/>
      <c r="Z438" s="442"/>
      <c r="AA438" s="442"/>
      <c r="AB438" s="442"/>
      <c r="AC438" s="442"/>
      <c r="AD438" s="442"/>
      <c r="AE438" s="442"/>
      <c r="AR438" s="524" t="s">
        <v>141</v>
      </c>
      <c r="AT438" s="524" t="s">
        <v>136</v>
      </c>
      <c r="AU438" s="524" t="s">
        <v>80</v>
      </c>
      <c r="AY438" s="435" t="s">
        <v>134</v>
      </c>
      <c r="BE438" s="525">
        <f>IF(N438="základní",J438,0)</f>
        <v>0</v>
      </c>
      <c r="BF438" s="525">
        <f>IF(N438="snížená",J438,0)</f>
        <v>0</v>
      </c>
      <c r="BG438" s="525">
        <f>IF(N438="zákl. přenesená",J438,0)</f>
        <v>0</v>
      </c>
      <c r="BH438" s="525">
        <f>IF(N438="sníž. přenesená",J438,0)</f>
        <v>0</v>
      </c>
      <c r="BI438" s="525">
        <f>IF(N438="nulová",J438,0)</f>
        <v>0</v>
      </c>
      <c r="BJ438" s="435" t="s">
        <v>20</v>
      </c>
      <c r="BK438" s="525">
        <f>ROUND(I438*H438,2)</f>
        <v>0</v>
      </c>
      <c r="BL438" s="435" t="s">
        <v>141</v>
      </c>
      <c r="BM438" s="524" t="s">
        <v>1304</v>
      </c>
    </row>
    <row r="439" spans="1:65" s="445" customFormat="1" ht="19.5" x14ac:dyDescent="0.2">
      <c r="A439" s="442"/>
      <c r="B439" s="443"/>
      <c r="C439" s="442"/>
      <c r="D439" s="526" t="s">
        <v>143</v>
      </c>
      <c r="E439" s="442"/>
      <c r="F439" s="527" t="s">
        <v>1305</v>
      </c>
      <c r="G439" s="442"/>
      <c r="H439" s="442"/>
      <c r="I439" s="442"/>
      <c r="J439" s="442"/>
      <c r="K439" s="442"/>
      <c r="L439" s="443"/>
      <c r="M439" s="572"/>
      <c r="N439" s="573"/>
      <c r="O439" s="574"/>
      <c r="P439" s="574"/>
      <c r="Q439" s="574"/>
      <c r="R439" s="574"/>
      <c r="S439" s="574"/>
      <c r="T439" s="575"/>
      <c r="U439" s="442"/>
      <c r="V439" s="442"/>
      <c r="W439" s="442"/>
      <c r="X439" s="442"/>
      <c r="Y439" s="442"/>
      <c r="Z439" s="442"/>
      <c r="AA439" s="442"/>
      <c r="AB439" s="442"/>
      <c r="AC439" s="442"/>
      <c r="AD439" s="442"/>
      <c r="AE439" s="442"/>
      <c r="AT439" s="435" t="s">
        <v>143</v>
      </c>
      <c r="AU439" s="435" t="s">
        <v>80</v>
      </c>
    </row>
    <row r="440" spans="1:65" s="445" customFormat="1" ht="6.95" customHeight="1" x14ac:dyDescent="0.2">
      <c r="A440" s="442"/>
      <c r="B440" s="465"/>
      <c r="C440" s="466"/>
      <c r="D440" s="466"/>
      <c r="E440" s="466"/>
      <c r="F440" s="466"/>
      <c r="G440" s="466"/>
      <c r="H440" s="466"/>
      <c r="I440" s="466"/>
      <c r="J440" s="466"/>
      <c r="K440" s="466"/>
      <c r="L440" s="443"/>
      <c r="M440" s="442"/>
      <c r="O440" s="442"/>
      <c r="P440" s="442"/>
      <c r="Q440" s="442"/>
      <c r="R440" s="442"/>
      <c r="S440" s="442"/>
      <c r="T440" s="442"/>
      <c r="U440" s="442"/>
      <c r="V440" s="442"/>
      <c r="W440" s="442"/>
      <c r="X440" s="442"/>
      <c r="Y440" s="442"/>
      <c r="Z440" s="442"/>
      <c r="AA440" s="442"/>
      <c r="AB440" s="442"/>
      <c r="AC440" s="442"/>
      <c r="AD440" s="442"/>
      <c r="AE440" s="442"/>
    </row>
  </sheetData>
  <sheetProtection algorithmName="SHA-512" hashValue="ykgguFYZ4/lk5G/0xt3JVCAZzlaOXVWPIAPI3ovUiM9EEzM8JDF/vN224TDxZUZIPU793djzgxoZyMqYI7ImOA==" saltValue="m2SwVxJOaieWp0uQXr8f0w==" spinCount="100000" sheet="1" objects="1" scenarios="1"/>
  <autoFilter ref="C88:K439" xr:uid="{00000000-0009-0000-0000-000004000000}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66"/>
  <sheetViews>
    <sheetView showGridLines="0" view="pageBreakPreview" topLeftCell="B1" zoomScaleNormal="100" zoomScaleSheetLayoutView="100" workbookViewId="0">
      <selection activeCell="H96" sqref="H96:I96"/>
    </sheetView>
  </sheetViews>
  <sheetFormatPr defaultColWidth="9.1640625" defaultRowHeight="11.25" x14ac:dyDescent="0.2"/>
  <cols>
    <col min="1" max="1" width="8.33203125" style="74" customWidth="1"/>
    <col min="2" max="2" width="1.1640625" style="74" customWidth="1"/>
    <col min="3" max="3" width="4.1640625" style="74" customWidth="1"/>
    <col min="4" max="4" width="4.33203125" style="74" customWidth="1"/>
    <col min="5" max="5" width="17.1640625" style="74" customWidth="1"/>
    <col min="6" max="6" width="100.83203125" style="74" customWidth="1"/>
    <col min="7" max="7" width="7.5" style="74" customWidth="1"/>
    <col min="8" max="8" width="14" style="74" customWidth="1"/>
    <col min="9" max="9" width="15.83203125" style="74" customWidth="1"/>
    <col min="10" max="11" width="22.33203125" style="74" customWidth="1"/>
    <col min="12" max="12" width="9.33203125" style="74" customWidth="1"/>
    <col min="13" max="13" width="10.83203125" style="74" hidden="1" customWidth="1"/>
    <col min="14" max="14" width="9.33203125" style="74" hidden="1"/>
    <col min="15" max="20" width="14.1640625" style="74" hidden="1" customWidth="1"/>
    <col min="21" max="21" width="16.33203125" style="74" hidden="1" customWidth="1"/>
    <col min="22" max="22" width="12.33203125" style="74" customWidth="1"/>
    <col min="23" max="23" width="16.33203125" style="74" customWidth="1"/>
    <col min="24" max="24" width="12.33203125" style="74" customWidth="1"/>
    <col min="25" max="25" width="15" style="74" customWidth="1"/>
    <col min="26" max="26" width="11" style="74" customWidth="1"/>
    <col min="27" max="27" width="15" style="74" customWidth="1"/>
    <col min="28" max="28" width="16.33203125" style="74" customWidth="1"/>
    <col min="29" max="29" width="11" style="74" customWidth="1"/>
    <col min="30" max="30" width="15" style="74" customWidth="1"/>
    <col min="31" max="31" width="16.33203125" style="74" customWidth="1"/>
    <col min="32" max="43" width="9.1640625" style="74"/>
    <col min="44" max="65" width="9.33203125" style="74" hidden="1"/>
    <col min="66" max="16384" width="9.1640625" style="74"/>
  </cols>
  <sheetData>
    <row r="2" spans="1:46" ht="36.950000000000003" customHeight="1" x14ac:dyDescent="0.2">
      <c r="L2" s="620" t="s">
        <v>6</v>
      </c>
      <c r="M2" s="621"/>
      <c r="N2" s="621"/>
      <c r="O2" s="621"/>
      <c r="P2" s="621"/>
      <c r="Q2" s="621"/>
      <c r="R2" s="621"/>
      <c r="S2" s="621"/>
      <c r="T2" s="621"/>
      <c r="U2" s="621"/>
      <c r="V2" s="621"/>
      <c r="AT2" s="435" t="s">
        <v>90</v>
      </c>
    </row>
    <row r="3" spans="1:46" ht="6.95" customHeight="1" x14ac:dyDescent="0.2">
      <c r="B3" s="436"/>
      <c r="C3" s="437"/>
      <c r="D3" s="437"/>
      <c r="E3" s="437"/>
      <c r="F3" s="437"/>
      <c r="G3" s="437"/>
      <c r="H3" s="437"/>
      <c r="I3" s="437"/>
      <c r="J3" s="437"/>
      <c r="K3" s="437"/>
      <c r="L3" s="438"/>
      <c r="AT3" s="435" t="s">
        <v>80</v>
      </c>
    </row>
    <row r="4" spans="1:46" ht="24.95" customHeight="1" x14ac:dyDescent="0.2">
      <c r="B4" s="438"/>
      <c r="D4" s="439" t="s">
        <v>92</v>
      </c>
      <c r="L4" s="438"/>
      <c r="M4" s="440" t="s">
        <v>11</v>
      </c>
      <c r="AT4" s="435" t="s">
        <v>4</v>
      </c>
    </row>
    <row r="5" spans="1:46" ht="6.95" customHeight="1" x14ac:dyDescent="0.2">
      <c r="B5" s="438"/>
      <c r="L5" s="438"/>
    </row>
    <row r="6" spans="1:46" ht="12" customHeight="1" x14ac:dyDescent="0.2">
      <c r="B6" s="438"/>
      <c r="D6" s="441" t="s">
        <v>15</v>
      </c>
      <c r="L6" s="438"/>
    </row>
    <row r="7" spans="1:46" ht="16.5" customHeight="1" x14ac:dyDescent="0.2">
      <c r="B7" s="438"/>
      <c r="E7" s="618" t="str">
        <f>'Rekapitulace SO01-04'!K6</f>
        <v>Ovesné Kladruby - vodojem, úpravna vody, vrtaná studna</v>
      </c>
      <c r="F7" s="619"/>
      <c r="G7" s="619"/>
      <c r="H7" s="619"/>
      <c r="L7" s="438"/>
    </row>
    <row r="8" spans="1:46" s="445" customFormat="1" ht="12" customHeight="1" x14ac:dyDescent="0.2">
      <c r="A8" s="442"/>
      <c r="B8" s="443"/>
      <c r="C8" s="442"/>
      <c r="D8" s="441" t="s">
        <v>93</v>
      </c>
      <c r="E8" s="442"/>
      <c r="F8" s="442"/>
      <c r="G8" s="442"/>
      <c r="H8" s="442"/>
      <c r="I8" s="442"/>
      <c r="J8" s="442"/>
      <c r="K8" s="442"/>
      <c r="L8" s="444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</row>
    <row r="9" spans="1:46" s="445" customFormat="1" ht="16.5" customHeight="1" x14ac:dyDescent="0.2">
      <c r="A9" s="442"/>
      <c r="B9" s="443"/>
      <c r="C9" s="442"/>
      <c r="D9" s="442"/>
      <c r="E9" s="616" t="s">
        <v>1306</v>
      </c>
      <c r="F9" s="617"/>
      <c r="G9" s="617"/>
      <c r="H9" s="617"/>
      <c r="I9" s="442"/>
      <c r="J9" s="442"/>
      <c r="K9" s="442"/>
      <c r="L9" s="444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</row>
    <row r="10" spans="1:46" s="445" customFormat="1" x14ac:dyDescent="0.2">
      <c r="A10" s="442"/>
      <c r="B10" s="443"/>
      <c r="C10" s="442"/>
      <c r="D10" s="442"/>
      <c r="E10" s="442"/>
      <c r="F10" s="442"/>
      <c r="G10" s="442"/>
      <c r="H10" s="442"/>
      <c r="I10" s="442"/>
      <c r="J10" s="442"/>
      <c r="K10" s="442"/>
      <c r="L10" s="444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</row>
    <row r="11" spans="1:46" s="445" customFormat="1" ht="12" customHeight="1" x14ac:dyDescent="0.2">
      <c r="A11" s="442"/>
      <c r="B11" s="443"/>
      <c r="C11" s="442"/>
      <c r="D11" s="441" t="s">
        <v>18</v>
      </c>
      <c r="E11" s="442"/>
      <c r="F11" s="446" t="s">
        <v>91</v>
      </c>
      <c r="G11" s="442"/>
      <c r="H11" s="442"/>
      <c r="I11" s="441" t="s">
        <v>19</v>
      </c>
      <c r="J11" s="446" t="s">
        <v>3</v>
      </c>
      <c r="K11" s="442"/>
      <c r="L11" s="444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</row>
    <row r="12" spans="1:46" s="445" customFormat="1" ht="12" customHeight="1" x14ac:dyDescent="0.2">
      <c r="A12" s="442"/>
      <c r="B12" s="443"/>
      <c r="C12" s="442"/>
      <c r="D12" s="441" t="s">
        <v>21</v>
      </c>
      <c r="E12" s="442"/>
      <c r="F12" s="446" t="s">
        <v>22</v>
      </c>
      <c r="G12" s="442"/>
      <c r="H12" s="442"/>
      <c r="I12" s="441" t="s">
        <v>23</v>
      </c>
      <c r="J12" s="576" t="str">
        <f>'Rekapitulace SO01-04'!AN8</f>
        <v>11. 11. 2020</v>
      </c>
      <c r="K12" s="442"/>
      <c r="L12" s="444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</row>
    <row r="13" spans="1:46" s="445" customFormat="1" ht="10.9" customHeight="1" x14ac:dyDescent="0.2">
      <c r="A13" s="442"/>
      <c r="B13" s="443"/>
      <c r="C13" s="442"/>
      <c r="D13" s="442"/>
      <c r="E13" s="442"/>
      <c r="F13" s="442"/>
      <c r="G13" s="442"/>
      <c r="H13" s="442"/>
      <c r="I13" s="442"/>
      <c r="J13" s="442"/>
      <c r="K13" s="442"/>
      <c r="L13" s="444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</row>
    <row r="14" spans="1:46" s="445" customFormat="1" ht="12" customHeight="1" x14ac:dyDescent="0.2">
      <c r="A14" s="442"/>
      <c r="B14" s="443"/>
      <c r="C14" s="442"/>
      <c r="D14" s="441" t="s">
        <v>25</v>
      </c>
      <c r="E14" s="442"/>
      <c r="F14" s="442"/>
      <c r="G14" s="442"/>
      <c r="H14" s="442"/>
      <c r="I14" s="441" t="s">
        <v>26</v>
      </c>
      <c r="J14" s="446" t="s">
        <v>3</v>
      </c>
      <c r="K14" s="442"/>
      <c r="L14" s="444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</row>
    <row r="15" spans="1:46" s="445" customFormat="1" ht="18" customHeight="1" x14ac:dyDescent="0.2">
      <c r="A15" s="442"/>
      <c r="B15" s="443"/>
      <c r="C15" s="442"/>
      <c r="D15" s="442"/>
      <c r="E15" s="446" t="s">
        <v>27</v>
      </c>
      <c r="F15" s="442"/>
      <c r="G15" s="442"/>
      <c r="H15" s="442"/>
      <c r="I15" s="441" t="s">
        <v>28</v>
      </c>
      <c r="J15" s="446" t="s">
        <v>3</v>
      </c>
      <c r="K15" s="442"/>
      <c r="L15" s="444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</row>
    <row r="16" spans="1:46" s="445" customFormat="1" ht="6.95" customHeight="1" x14ac:dyDescent="0.2">
      <c r="A16" s="442"/>
      <c r="B16" s="443"/>
      <c r="C16" s="442"/>
      <c r="D16" s="442"/>
      <c r="E16" s="442"/>
      <c r="F16" s="442"/>
      <c r="G16" s="442"/>
      <c r="H16" s="442"/>
      <c r="I16" s="442"/>
      <c r="J16" s="442"/>
      <c r="K16" s="442"/>
      <c r="L16" s="444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</row>
    <row r="17" spans="1:31" s="445" customFormat="1" ht="12" customHeight="1" x14ac:dyDescent="0.2">
      <c r="A17" s="442"/>
      <c r="B17" s="443"/>
      <c r="C17" s="442"/>
      <c r="D17" s="441" t="s">
        <v>29</v>
      </c>
      <c r="E17" s="442"/>
      <c r="F17" s="442"/>
      <c r="G17" s="442"/>
      <c r="H17" s="442"/>
      <c r="I17" s="441" t="s">
        <v>26</v>
      </c>
      <c r="J17" s="428" t="str">
        <f>'Rekapitulace SO01-04'!AN13</f>
        <v>Vyplň údaj</v>
      </c>
      <c r="K17" s="442"/>
      <c r="L17" s="444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</row>
    <row r="18" spans="1:31" s="445" customFormat="1" ht="18" customHeight="1" x14ac:dyDescent="0.2">
      <c r="A18" s="442"/>
      <c r="B18" s="443"/>
      <c r="C18" s="442"/>
      <c r="D18" s="442"/>
      <c r="E18" s="623" t="str">
        <f>'Rekapitulace SO01-04'!E14</f>
        <v>Vyplň údaj</v>
      </c>
      <c r="F18" s="623"/>
      <c r="G18" s="623"/>
      <c r="H18" s="623"/>
      <c r="I18" s="441" t="s">
        <v>28</v>
      </c>
      <c r="J18" s="428" t="str">
        <f>'Rekapitulace SO01-04'!AN14</f>
        <v>Vyplň údaj</v>
      </c>
      <c r="K18" s="442"/>
      <c r="L18" s="444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</row>
    <row r="19" spans="1:31" s="445" customFormat="1" ht="6.95" customHeight="1" x14ac:dyDescent="0.2">
      <c r="A19" s="442"/>
      <c r="B19" s="443"/>
      <c r="C19" s="442"/>
      <c r="D19" s="442"/>
      <c r="E19" s="442"/>
      <c r="F19" s="442"/>
      <c r="G19" s="442"/>
      <c r="H19" s="442"/>
      <c r="I19" s="442"/>
      <c r="J19" s="442"/>
      <c r="K19" s="442"/>
      <c r="L19" s="444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</row>
    <row r="20" spans="1:31" s="445" customFormat="1" ht="12" customHeight="1" x14ac:dyDescent="0.2">
      <c r="A20" s="442"/>
      <c r="B20" s="443"/>
      <c r="C20" s="442"/>
      <c r="D20" s="441" t="s">
        <v>31</v>
      </c>
      <c r="E20" s="442"/>
      <c r="F20" s="442"/>
      <c r="G20" s="442"/>
      <c r="H20" s="442"/>
      <c r="I20" s="441" t="s">
        <v>26</v>
      </c>
      <c r="J20" s="446" t="s">
        <v>3</v>
      </c>
      <c r="K20" s="442"/>
      <c r="L20" s="444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</row>
    <row r="21" spans="1:31" s="445" customFormat="1" ht="18" customHeight="1" x14ac:dyDescent="0.2">
      <c r="A21" s="442"/>
      <c r="B21" s="443"/>
      <c r="C21" s="442"/>
      <c r="D21" s="442"/>
      <c r="E21" s="446" t="s">
        <v>32</v>
      </c>
      <c r="F21" s="442"/>
      <c r="G21" s="442"/>
      <c r="H21" s="442"/>
      <c r="I21" s="441" t="s">
        <v>28</v>
      </c>
      <c r="J21" s="446" t="s">
        <v>3</v>
      </c>
      <c r="K21" s="442"/>
      <c r="L21" s="444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</row>
    <row r="22" spans="1:31" s="445" customFormat="1" ht="6.95" customHeight="1" x14ac:dyDescent="0.2">
      <c r="A22" s="442"/>
      <c r="B22" s="443"/>
      <c r="C22" s="442"/>
      <c r="D22" s="442"/>
      <c r="E22" s="442"/>
      <c r="F22" s="442"/>
      <c r="G22" s="442"/>
      <c r="H22" s="442"/>
      <c r="I22" s="442"/>
      <c r="J22" s="442"/>
      <c r="K22" s="442"/>
      <c r="L22" s="444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</row>
    <row r="23" spans="1:31" s="445" customFormat="1" ht="12" customHeight="1" x14ac:dyDescent="0.2">
      <c r="A23" s="442"/>
      <c r="B23" s="443"/>
      <c r="C23" s="442"/>
      <c r="D23" s="441" t="s">
        <v>34</v>
      </c>
      <c r="E23" s="442"/>
      <c r="F23" s="442"/>
      <c r="G23" s="442"/>
      <c r="H23" s="442"/>
      <c r="I23" s="441" t="s">
        <v>26</v>
      </c>
      <c r="J23" s="446" t="str">
        <f>IF('Rekapitulace SO01-04'!AN19="","",'Rekapitulace SO01-04'!AN19)</f>
        <v/>
      </c>
      <c r="K23" s="442"/>
      <c r="L23" s="444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</row>
    <row r="24" spans="1:31" s="445" customFormat="1" ht="18" customHeight="1" x14ac:dyDescent="0.2">
      <c r="A24" s="442"/>
      <c r="B24" s="443"/>
      <c r="C24" s="442"/>
      <c r="D24" s="442"/>
      <c r="E24" s="446" t="str">
        <f>IF('Rekapitulace SO01-04'!E20="","",'Rekapitulace SO01-04'!E20)</f>
        <v xml:space="preserve"> </v>
      </c>
      <c r="F24" s="442"/>
      <c r="G24" s="442"/>
      <c r="H24" s="442"/>
      <c r="I24" s="441" t="s">
        <v>28</v>
      </c>
      <c r="J24" s="446" t="str">
        <f>IF('Rekapitulace SO01-04'!AN20="","",'Rekapitulace SO01-04'!AN20)</f>
        <v/>
      </c>
      <c r="K24" s="442"/>
      <c r="L24" s="444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</row>
    <row r="25" spans="1:31" s="445" customFormat="1" ht="6.95" customHeight="1" x14ac:dyDescent="0.2">
      <c r="A25" s="442"/>
      <c r="B25" s="443"/>
      <c r="C25" s="442"/>
      <c r="D25" s="442"/>
      <c r="E25" s="442"/>
      <c r="F25" s="442"/>
      <c r="G25" s="442"/>
      <c r="H25" s="442"/>
      <c r="I25" s="442"/>
      <c r="J25" s="442"/>
      <c r="K25" s="442"/>
      <c r="L25" s="444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</row>
    <row r="26" spans="1:31" s="445" customFormat="1" ht="12" customHeight="1" x14ac:dyDescent="0.2">
      <c r="A26" s="442"/>
      <c r="B26" s="443"/>
      <c r="C26" s="442"/>
      <c r="D26" s="441" t="s">
        <v>35</v>
      </c>
      <c r="E26" s="442"/>
      <c r="F26" s="442"/>
      <c r="G26" s="442"/>
      <c r="H26" s="442"/>
      <c r="I26" s="442"/>
      <c r="J26" s="442"/>
      <c r="K26" s="442"/>
      <c r="L26" s="444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</row>
    <row r="27" spans="1:31" s="450" customFormat="1" ht="47.25" customHeight="1" x14ac:dyDescent="0.2">
      <c r="A27" s="447"/>
      <c r="B27" s="448"/>
      <c r="C27" s="447"/>
      <c r="D27" s="447"/>
      <c r="E27" s="624" t="s">
        <v>36</v>
      </c>
      <c r="F27" s="624"/>
      <c r="G27" s="624"/>
      <c r="H27" s="624"/>
      <c r="I27" s="447"/>
      <c r="J27" s="447"/>
      <c r="K27" s="447"/>
      <c r="L27" s="449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</row>
    <row r="28" spans="1:31" s="445" customFormat="1" ht="6.95" customHeight="1" x14ac:dyDescent="0.2">
      <c r="A28" s="442"/>
      <c r="B28" s="443"/>
      <c r="C28" s="442"/>
      <c r="D28" s="442"/>
      <c r="E28" s="442"/>
      <c r="F28" s="442"/>
      <c r="G28" s="442"/>
      <c r="H28" s="442"/>
      <c r="I28" s="442"/>
      <c r="J28" s="442"/>
      <c r="K28" s="442"/>
      <c r="L28" s="444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</row>
    <row r="29" spans="1:31" s="445" customFormat="1" ht="6.95" customHeight="1" x14ac:dyDescent="0.2">
      <c r="A29" s="442"/>
      <c r="B29" s="443"/>
      <c r="C29" s="442"/>
      <c r="D29" s="451"/>
      <c r="E29" s="451"/>
      <c r="F29" s="451"/>
      <c r="G29" s="451"/>
      <c r="H29" s="451"/>
      <c r="I29" s="451"/>
      <c r="J29" s="451"/>
      <c r="K29" s="451"/>
      <c r="L29" s="444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</row>
    <row r="30" spans="1:31" s="445" customFormat="1" ht="25.35" customHeight="1" x14ac:dyDescent="0.2">
      <c r="A30" s="442"/>
      <c r="B30" s="443"/>
      <c r="C30" s="442"/>
      <c r="D30" s="452" t="s">
        <v>37</v>
      </c>
      <c r="E30" s="442"/>
      <c r="F30" s="442"/>
      <c r="G30" s="442"/>
      <c r="H30" s="442"/>
      <c r="I30" s="442"/>
      <c r="J30" s="453">
        <f>ROUND(J85, 2)</f>
        <v>0</v>
      </c>
      <c r="K30" s="442"/>
      <c r="L30" s="444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</row>
    <row r="31" spans="1:31" s="445" customFormat="1" ht="6.95" customHeight="1" x14ac:dyDescent="0.2">
      <c r="A31" s="442"/>
      <c r="B31" s="443"/>
      <c r="C31" s="442"/>
      <c r="D31" s="451"/>
      <c r="E31" s="451"/>
      <c r="F31" s="451"/>
      <c r="G31" s="451"/>
      <c r="H31" s="451"/>
      <c r="I31" s="451"/>
      <c r="J31" s="451"/>
      <c r="K31" s="451"/>
      <c r="L31" s="444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</row>
    <row r="32" spans="1:31" s="445" customFormat="1" ht="14.45" customHeight="1" x14ac:dyDescent="0.2">
      <c r="A32" s="442"/>
      <c r="B32" s="443"/>
      <c r="C32" s="442"/>
      <c r="D32" s="442"/>
      <c r="E32" s="442"/>
      <c r="F32" s="454" t="s">
        <v>39</v>
      </c>
      <c r="G32" s="442"/>
      <c r="H32" s="442"/>
      <c r="I32" s="454" t="s">
        <v>38</v>
      </c>
      <c r="J32" s="454" t="s">
        <v>40</v>
      </c>
      <c r="K32" s="442"/>
      <c r="L32" s="444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</row>
    <row r="33" spans="1:31" s="445" customFormat="1" ht="14.45" customHeight="1" x14ac:dyDescent="0.2">
      <c r="A33" s="442"/>
      <c r="B33" s="443"/>
      <c r="C33" s="442"/>
      <c r="D33" s="455" t="s">
        <v>41</v>
      </c>
      <c r="E33" s="441" t="s">
        <v>42</v>
      </c>
      <c r="F33" s="456">
        <f>ROUND((SUM(BE85:BE265)),  2)</f>
        <v>0</v>
      </c>
      <c r="G33" s="442"/>
      <c r="H33" s="442"/>
      <c r="I33" s="457">
        <v>0.21</v>
      </c>
      <c r="J33" s="456">
        <f>ROUND(((SUM(BE85:BE265))*I33),  2)</f>
        <v>0</v>
      </c>
      <c r="K33" s="442"/>
      <c r="L33" s="444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</row>
    <row r="34" spans="1:31" s="445" customFormat="1" ht="14.45" customHeight="1" x14ac:dyDescent="0.2">
      <c r="A34" s="442"/>
      <c r="B34" s="443"/>
      <c r="C34" s="442"/>
      <c r="D34" s="442"/>
      <c r="E34" s="441" t="s">
        <v>43</v>
      </c>
      <c r="F34" s="456">
        <f>ROUND((SUM(BF85:BF265)),  2)</f>
        <v>0</v>
      </c>
      <c r="G34" s="442"/>
      <c r="H34" s="442"/>
      <c r="I34" s="457">
        <v>0.15</v>
      </c>
      <c r="J34" s="456">
        <f>ROUND(((SUM(BF85:BF265))*I34),  2)</f>
        <v>0</v>
      </c>
      <c r="K34" s="442"/>
      <c r="L34" s="444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</row>
    <row r="35" spans="1:31" s="445" customFormat="1" ht="14.45" hidden="1" customHeight="1" x14ac:dyDescent="0.2">
      <c r="A35" s="442"/>
      <c r="B35" s="443"/>
      <c r="C35" s="442"/>
      <c r="D35" s="442"/>
      <c r="E35" s="441" t="s">
        <v>44</v>
      </c>
      <c r="F35" s="456">
        <f>ROUND((SUM(BG85:BG265)),  2)</f>
        <v>0</v>
      </c>
      <c r="G35" s="442"/>
      <c r="H35" s="442"/>
      <c r="I35" s="457">
        <v>0.21</v>
      </c>
      <c r="J35" s="456">
        <f>0</f>
        <v>0</v>
      </c>
      <c r="K35" s="442"/>
      <c r="L35" s="444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</row>
    <row r="36" spans="1:31" s="445" customFormat="1" ht="14.45" hidden="1" customHeight="1" x14ac:dyDescent="0.2">
      <c r="A36" s="442"/>
      <c r="B36" s="443"/>
      <c r="C36" s="442"/>
      <c r="D36" s="442"/>
      <c r="E36" s="441" t="s">
        <v>45</v>
      </c>
      <c r="F36" s="456">
        <f>ROUND((SUM(BH85:BH265)),  2)</f>
        <v>0</v>
      </c>
      <c r="G36" s="442"/>
      <c r="H36" s="442"/>
      <c r="I36" s="457">
        <v>0.15</v>
      </c>
      <c r="J36" s="456">
        <f>0</f>
        <v>0</v>
      </c>
      <c r="K36" s="442"/>
      <c r="L36" s="444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</row>
    <row r="37" spans="1:31" s="445" customFormat="1" ht="14.45" hidden="1" customHeight="1" x14ac:dyDescent="0.2">
      <c r="A37" s="442"/>
      <c r="B37" s="443"/>
      <c r="C37" s="442"/>
      <c r="D37" s="442"/>
      <c r="E37" s="441" t="s">
        <v>46</v>
      </c>
      <c r="F37" s="456">
        <f>ROUND((SUM(BI85:BI265)),  2)</f>
        <v>0</v>
      </c>
      <c r="G37" s="442"/>
      <c r="H37" s="442"/>
      <c r="I37" s="457">
        <v>0</v>
      </c>
      <c r="J37" s="456">
        <f>0</f>
        <v>0</v>
      </c>
      <c r="K37" s="442"/>
      <c r="L37" s="444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</row>
    <row r="38" spans="1:31" s="445" customFormat="1" ht="6.95" customHeight="1" x14ac:dyDescent="0.2">
      <c r="A38" s="442"/>
      <c r="B38" s="443"/>
      <c r="C38" s="442"/>
      <c r="D38" s="442"/>
      <c r="E38" s="442"/>
      <c r="F38" s="442"/>
      <c r="G38" s="442"/>
      <c r="H38" s="442"/>
      <c r="I38" s="442"/>
      <c r="J38" s="442"/>
      <c r="K38" s="442"/>
      <c r="L38" s="444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</row>
    <row r="39" spans="1:31" s="445" customFormat="1" ht="25.35" customHeight="1" x14ac:dyDescent="0.2">
      <c r="A39" s="442"/>
      <c r="B39" s="443"/>
      <c r="C39" s="458"/>
      <c r="D39" s="459" t="s">
        <v>47</v>
      </c>
      <c r="E39" s="460"/>
      <c r="F39" s="460"/>
      <c r="G39" s="461" t="s">
        <v>48</v>
      </c>
      <c r="H39" s="462" t="s">
        <v>49</v>
      </c>
      <c r="I39" s="460"/>
      <c r="J39" s="463">
        <f>SUM(J30:J37)</f>
        <v>0</v>
      </c>
      <c r="K39" s="464"/>
      <c r="L39" s="444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</row>
    <row r="40" spans="1:31" s="445" customFormat="1" ht="14.45" customHeight="1" x14ac:dyDescent="0.2">
      <c r="A40" s="442"/>
      <c r="B40" s="465"/>
      <c r="C40" s="466"/>
      <c r="D40" s="466"/>
      <c r="E40" s="466"/>
      <c r="F40" s="466"/>
      <c r="G40" s="466"/>
      <c r="H40" s="466"/>
      <c r="I40" s="466"/>
      <c r="J40" s="466"/>
      <c r="K40" s="466"/>
      <c r="L40" s="444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</row>
    <row r="44" spans="1:31" s="445" customFormat="1" ht="6.95" customHeight="1" x14ac:dyDescent="0.2">
      <c r="A44" s="442"/>
      <c r="B44" s="467"/>
      <c r="C44" s="468"/>
      <c r="D44" s="468"/>
      <c r="E44" s="468"/>
      <c r="F44" s="468"/>
      <c r="G44" s="468"/>
      <c r="H44" s="468"/>
      <c r="I44" s="468"/>
      <c r="J44" s="468"/>
      <c r="K44" s="468"/>
      <c r="L44" s="444"/>
      <c r="S44" s="442"/>
      <c r="T44" s="442"/>
      <c r="U44" s="442"/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</row>
    <row r="45" spans="1:31" s="445" customFormat="1" ht="24.95" customHeight="1" x14ac:dyDescent="0.2">
      <c r="A45" s="442"/>
      <c r="B45" s="443"/>
      <c r="C45" s="439" t="s">
        <v>95</v>
      </c>
      <c r="D45" s="442"/>
      <c r="E45" s="442"/>
      <c r="F45" s="442"/>
      <c r="G45" s="442"/>
      <c r="H45" s="442"/>
      <c r="I45" s="442"/>
      <c r="J45" s="442"/>
      <c r="K45" s="442"/>
      <c r="L45" s="444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</row>
    <row r="46" spans="1:31" s="445" customFormat="1" ht="6.95" customHeight="1" x14ac:dyDescent="0.2">
      <c r="A46" s="442"/>
      <c r="B46" s="443"/>
      <c r="C46" s="442"/>
      <c r="D46" s="442"/>
      <c r="E46" s="442"/>
      <c r="F46" s="442"/>
      <c r="G46" s="442"/>
      <c r="H46" s="442"/>
      <c r="I46" s="442"/>
      <c r="J46" s="442"/>
      <c r="K46" s="442"/>
      <c r="L46" s="444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</row>
    <row r="47" spans="1:31" s="445" customFormat="1" ht="12" customHeight="1" x14ac:dyDescent="0.2">
      <c r="A47" s="442"/>
      <c r="B47" s="443"/>
      <c r="C47" s="441" t="s">
        <v>15</v>
      </c>
      <c r="D47" s="442"/>
      <c r="E47" s="442"/>
      <c r="F47" s="442"/>
      <c r="G47" s="442"/>
      <c r="H47" s="442"/>
      <c r="I47" s="442"/>
      <c r="J47" s="442"/>
      <c r="K47" s="442"/>
      <c r="L47" s="444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</row>
    <row r="48" spans="1:31" s="445" customFormat="1" ht="16.5" customHeight="1" x14ac:dyDescent="0.2">
      <c r="A48" s="442"/>
      <c r="B48" s="443"/>
      <c r="C48" s="442"/>
      <c r="D48" s="442"/>
      <c r="E48" s="618" t="str">
        <f>E7</f>
        <v>Ovesné Kladruby - vodojem, úpravna vody, vrtaná studna</v>
      </c>
      <c r="F48" s="619"/>
      <c r="G48" s="619"/>
      <c r="H48" s="619"/>
      <c r="I48" s="442"/>
      <c r="J48" s="442"/>
      <c r="K48" s="442"/>
      <c r="L48" s="444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</row>
    <row r="49" spans="1:47" s="445" customFormat="1" ht="12" customHeight="1" x14ac:dyDescent="0.2">
      <c r="A49" s="442"/>
      <c r="B49" s="443"/>
      <c r="C49" s="441" t="s">
        <v>93</v>
      </c>
      <c r="D49" s="442"/>
      <c r="E49" s="442"/>
      <c r="F49" s="442"/>
      <c r="G49" s="442"/>
      <c r="H49" s="442"/>
      <c r="I49" s="442"/>
      <c r="J49" s="442"/>
      <c r="K49" s="442"/>
      <c r="L49" s="444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</row>
    <row r="50" spans="1:47" s="445" customFormat="1" ht="16.5" customHeight="1" x14ac:dyDescent="0.2">
      <c r="A50" s="442"/>
      <c r="B50" s="443"/>
      <c r="C50" s="442"/>
      <c r="D50" s="442"/>
      <c r="E50" s="616" t="str">
        <f>E9</f>
        <v>SO-04 - Zpevněné a nezpevněné plochy, oplocení</v>
      </c>
      <c r="F50" s="617"/>
      <c r="G50" s="617"/>
      <c r="H50" s="617"/>
      <c r="I50" s="442"/>
      <c r="J50" s="442"/>
      <c r="K50" s="442"/>
      <c r="L50" s="444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</row>
    <row r="51" spans="1:47" s="445" customFormat="1" ht="6.95" customHeight="1" x14ac:dyDescent="0.2">
      <c r="A51" s="442"/>
      <c r="B51" s="443"/>
      <c r="C51" s="442"/>
      <c r="D51" s="442"/>
      <c r="E51" s="442"/>
      <c r="F51" s="442"/>
      <c r="G51" s="442"/>
      <c r="H51" s="442"/>
      <c r="I51" s="442"/>
      <c r="J51" s="442"/>
      <c r="K51" s="442"/>
      <c r="L51" s="444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</row>
    <row r="52" spans="1:47" s="445" customFormat="1" ht="12" customHeight="1" x14ac:dyDescent="0.2">
      <c r="A52" s="442"/>
      <c r="B52" s="443"/>
      <c r="C52" s="441" t="s">
        <v>21</v>
      </c>
      <c r="D52" s="442"/>
      <c r="E52" s="442"/>
      <c r="F52" s="446" t="str">
        <f>F12</f>
        <v>Ovesné Kladruby</v>
      </c>
      <c r="G52" s="442"/>
      <c r="H52" s="442"/>
      <c r="I52" s="441" t="s">
        <v>23</v>
      </c>
      <c r="J52" s="469" t="str">
        <f>IF(J12="","",J12)</f>
        <v>11. 11. 2020</v>
      </c>
      <c r="K52" s="442"/>
      <c r="L52" s="444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</row>
    <row r="53" spans="1:47" s="445" customFormat="1" ht="6.95" customHeight="1" x14ac:dyDescent="0.2">
      <c r="A53" s="442"/>
      <c r="B53" s="443"/>
      <c r="C53" s="442"/>
      <c r="D53" s="442"/>
      <c r="E53" s="442"/>
      <c r="F53" s="442"/>
      <c r="G53" s="442"/>
      <c r="H53" s="442"/>
      <c r="I53" s="442"/>
      <c r="J53" s="442"/>
      <c r="K53" s="442"/>
      <c r="L53" s="444"/>
      <c r="S53" s="442"/>
      <c r="T53" s="442"/>
      <c r="U53" s="442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</row>
    <row r="54" spans="1:47" s="445" customFormat="1" ht="15.2" customHeight="1" x14ac:dyDescent="0.2">
      <c r="A54" s="442"/>
      <c r="B54" s="443"/>
      <c r="C54" s="441" t="s">
        <v>25</v>
      </c>
      <c r="D54" s="442"/>
      <c r="E54" s="442"/>
      <c r="F54" s="446" t="str">
        <f>E15</f>
        <v>Obec Ovesné Kladruby</v>
      </c>
      <c r="G54" s="442"/>
      <c r="H54" s="442"/>
      <c r="I54" s="441" t="s">
        <v>31</v>
      </c>
      <c r="J54" s="470" t="str">
        <f>E21</f>
        <v>AQ PROJEKT s.r.o.</v>
      </c>
      <c r="K54" s="442"/>
      <c r="L54" s="444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</row>
    <row r="55" spans="1:47" s="445" customFormat="1" ht="15.2" customHeight="1" x14ac:dyDescent="0.2">
      <c r="A55" s="442"/>
      <c r="B55" s="443"/>
      <c r="C55" s="441" t="s">
        <v>29</v>
      </c>
      <c r="D55" s="442"/>
      <c r="E55" s="442"/>
      <c r="F55" s="446" t="str">
        <f>IF(E18="","",E18)</f>
        <v>Vyplň údaj</v>
      </c>
      <c r="G55" s="442"/>
      <c r="H55" s="442"/>
      <c r="I55" s="441" t="s">
        <v>34</v>
      </c>
      <c r="J55" s="470" t="str">
        <f>E24</f>
        <v xml:space="preserve"> </v>
      </c>
      <c r="K55" s="442"/>
      <c r="L55" s="444"/>
      <c r="S55" s="442"/>
      <c r="T55" s="442"/>
      <c r="U55" s="442"/>
      <c r="V55" s="442"/>
      <c r="W55" s="442"/>
      <c r="X55" s="442"/>
      <c r="Y55" s="442"/>
      <c r="Z55" s="442"/>
      <c r="AA55" s="442"/>
      <c r="AB55" s="442"/>
      <c r="AC55" s="442"/>
      <c r="AD55" s="442"/>
      <c r="AE55" s="442"/>
    </row>
    <row r="56" spans="1:47" s="445" customFormat="1" ht="10.35" customHeight="1" x14ac:dyDescent="0.2">
      <c r="A56" s="442"/>
      <c r="B56" s="443"/>
      <c r="C56" s="442"/>
      <c r="D56" s="442"/>
      <c r="E56" s="442"/>
      <c r="F56" s="442"/>
      <c r="G56" s="442"/>
      <c r="H56" s="442"/>
      <c r="I56" s="442"/>
      <c r="J56" s="442"/>
      <c r="K56" s="442"/>
      <c r="L56" s="444"/>
      <c r="S56" s="442"/>
      <c r="T56" s="442"/>
      <c r="U56" s="442"/>
      <c r="V56" s="442"/>
      <c r="W56" s="442"/>
      <c r="X56" s="442"/>
      <c r="Y56" s="442"/>
      <c r="Z56" s="442"/>
      <c r="AA56" s="442"/>
      <c r="AB56" s="442"/>
      <c r="AC56" s="442"/>
      <c r="AD56" s="442"/>
      <c r="AE56" s="442"/>
    </row>
    <row r="57" spans="1:47" s="445" customFormat="1" ht="29.25" customHeight="1" x14ac:dyDescent="0.2">
      <c r="A57" s="442"/>
      <c r="B57" s="443"/>
      <c r="C57" s="471" t="s">
        <v>96</v>
      </c>
      <c r="D57" s="458"/>
      <c r="E57" s="458"/>
      <c r="F57" s="458"/>
      <c r="G57" s="458"/>
      <c r="H57" s="458"/>
      <c r="I57" s="458"/>
      <c r="J57" s="472" t="s">
        <v>97</v>
      </c>
      <c r="K57" s="458"/>
      <c r="L57" s="444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</row>
    <row r="58" spans="1:47" s="445" customFormat="1" ht="10.35" customHeight="1" x14ac:dyDescent="0.2">
      <c r="A58" s="442"/>
      <c r="B58" s="443"/>
      <c r="C58" s="442"/>
      <c r="D58" s="442"/>
      <c r="E58" s="442"/>
      <c r="F58" s="442"/>
      <c r="G58" s="442"/>
      <c r="H58" s="442"/>
      <c r="I58" s="442"/>
      <c r="J58" s="442"/>
      <c r="K58" s="442"/>
      <c r="L58" s="444"/>
      <c r="S58" s="44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2"/>
    </row>
    <row r="59" spans="1:47" s="445" customFormat="1" ht="22.9" customHeight="1" x14ac:dyDescent="0.2">
      <c r="A59" s="442"/>
      <c r="B59" s="443"/>
      <c r="C59" s="473" t="s">
        <v>69</v>
      </c>
      <c r="D59" s="442"/>
      <c r="E59" s="442"/>
      <c r="F59" s="442"/>
      <c r="G59" s="442"/>
      <c r="H59" s="442"/>
      <c r="I59" s="442"/>
      <c r="J59" s="453">
        <f>J85</f>
        <v>0</v>
      </c>
      <c r="K59" s="442"/>
      <c r="L59" s="444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U59" s="435" t="s">
        <v>98</v>
      </c>
    </row>
    <row r="60" spans="1:47" s="474" customFormat="1" ht="24.95" customHeight="1" x14ac:dyDescent="0.2">
      <c r="B60" s="475"/>
      <c r="D60" s="476" t="s">
        <v>99</v>
      </c>
      <c r="E60" s="477"/>
      <c r="F60" s="477"/>
      <c r="G60" s="477"/>
      <c r="H60" s="477"/>
      <c r="I60" s="477"/>
      <c r="J60" s="478">
        <f>J86</f>
        <v>0</v>
      </c>
      <c r="L60" s="475"/>
    </row>
    <row r="61" spans="1:47" s="479" customFormat="1" ht="19.899999999999999" customHeight="1" x14ac:dyDescent="0.2">
      <c r="B61" s="480"/>
      <c r="D61" s="481" t="s">
        <v>100</v>
      </c>
      <c r="E61" s="482"/>
      <c r="F61" s="482"/>
      <c r="G61" s="482"/>
      <c r="H61" s="482"/>
      <c r="I61" s="482"/>
      <c r="J61" s="483">
        <f>J87</f>
        <v>0</v>
      </c>
      <c r="L61" s="480"/>
    </row>
    <row r="62" spans="1:47" s="479" customFormat="1" ht="19.899999999999999" customHeight="1" x14ac:dyDescent="0.2">
      <c r="B62" s="480"/>
      <c r="D62" s="481" t="s">
        <v>1307</v>
      </c>
      <c r="E62" s="482"/>
      <c r="F62" s="482"/>
      <c r="G62" s="482"/>
      <c r="H62" s="482"/>
      <c r="I62" s="482"/>
      <c r="J62" s="483">
        <f>J125</f>
        <v>0</v>
      </c>
      <c r="L62" s="480"/>
    </row>
    <row r="63" spans="1:47" s="479" customFormat="1" ht="19.899999999999999" customHeight="1" x14ac:dyDescent="0.2">
      <c r="B63" s="480"/>
      <c r="D63" s="481" t="s">
        <v>1308</v>
      </c>
      <c r="E63" s="482"/>
      <c r="F63" s="482"/>
      <c r="G63" s="482"/>
      <c r="H63" s="482"/>
      <c r="I63" s="482"/>
      <c r="J63" s="483">
        <f>J143</f>
        <v>0</v>
      </c>
      <c r="L63" s="480"/>
    </row>
    <row r="64" spans="1:47" s="479" customFormat="1" ht="19.899999999999999" customHeight="1" x14ac:dyDescent="0.2">
      <c r="B64" s="480"/>
      <c r="D64" s="481" t="s">
        <v>1309</v>
      </c>
      <c r="E64" s="482"/>
      <c r="F64" s="482"/>
      <c r="G64" s="482"/>
      <c r="H64" s="482"/>
      <c r="I64" s="482"/>
      <c r="J64" s="483">
        <f>J169</f>
        <v>0</v>
      </c>
      <c r="L64" s="480"/>
    </row>
    <row r="65" spans="1:31" s="479" customFormat="1" ht="19.899999999999999" customHeight="1" x14ac:dyDescent="0.2">
      <c r="B65" s="480"/>
      <c r="D65" s="481" t="s">
        <v>1310</v>
      </c>
      <c r="E65" s="482"/>
      <c r="F65" s="482"/>
      <c r="G65" s="482"/>
      <c r="H65" s="482"/>
      <c r="I65" s="482"/>
      <c r="J65" s="483">
        <f>J186</f>
        <v>0</v>
      </c>
      <c r="L65" s="480"/>
    </row>
    <row r="66" spans="1:31" s="445" customFormat="1" ht="21.75" customHeight="1" x14ac:dyDescent="0.2">
      <c r="A66" s="442"/>
      <c r="B66" s="443"/>
      <c r="C66" s="442"/>
      <c r="D66" s="442"/>
      <c r="E66" s="442"/>
      <c r="F66" s="442"/>
      <c r="G66" s="442"/>
      <c r="H66" s="442"/>
      <c r="I66" s="442"/>
      <c r="J66" s="442"/>
      <c r="K66" s="442"/>
      <c r="L66" s="444"/>
      <c r="S66" s="442"/>
      <c r="T66" s="442"/>
      <c r="U66" s="442"/>
      <c r="V66" s="442"/>
      <c r="W66" s="442"/>
      <c r="X66" s="442"/>
      <c r="Y66" s="442"/>
      <c r="Z66" s="442"/>
      <c r="AA66" s="442"/>
      <c r="AB66" s="442"/>
      <c r="AC66" s="442"/>
      <c r="AD66" s="442"/>
      <c r="AE66" s="442"/>
    </row>
    <row r="67" spans="1:31" s="445" customFormat="1" ht="6.95" customHeight="1" x14ac:dyDescent="0.2">
      <c r="A67" s="442"/>
      <c r="B67" s="465"/>
      <c r="C67" s="466"/>
      <c r="D67" s="466"/>
      <c r="E67" s="466"/>
      <c r="F67" s="466"/>
      <c r="G67" s="466"/>
      <c r="H67" s="466"/>
      <c r="I67" s="466"/>
      <c r="J67" s="466"/>
      <c r="K67" s="466"/>
      <c r="L67" s="444"/>
      <c r="S67" s="442"/>
      <c r="T67" s="442"/>
      <c r="U67" s="442"/>
      <c r="V67" s="442"/>
      <c r="W67" s="442"/>
      <c r="X67" s="442"/>
      <c r="Y67" s="442"/>
      <c r="Z67" s="442"/>
      <c r="AA67" s="442"/>
      <c r="AB67" s="442"/>
      <c r="AC67" s="442"/>
      <c r="AD67" s="442"/>
      <c r="AE67" s="442"/>
    </row>
    <row r="71" spans="1:31" s="445" customFormat="1" ht="6.95" customHeight="1" x14ac:dyDescent="0.2">
      <c r="A71" s="442"/>
      <c r="B71" s="467"/>
      <c r="C71" s="468"/>
      <c r="D71" s="468"/>
      <c r="E71" s="468"/>
      <c r="F71" s="468"/>
      <c r="G71" s="468"/>
      <c r="H71" s="468"/>
      <c r="I71" s="468"/>
      <c r="J71" s="468"/>
      <c r="K71" s="468"/>
      <c r="L71" s="444"/>
      <c r="S71" s="442"/>
      <c r="T71" s="442"/>
      <c r="U71" s="442"/>
      <c r="V71" s="442"/>
      <c r="W71" s="442"/>
      <c r="X71" s="442"/>
      <c r="Y71" s="442"/>
      <c r="Z71" s="442"/>
      <c r="AA71" s="442"/>
      <c r="AB71" s="442"/>
      <c r="AC71" s="442"/>
      <c r="AD71" s="442"/>
      <c r="AE71" s="442"/>
    </row>
    <row r="72" spans="1:31" s="445" customFormat="1" ht="24.95" customHeight="1" x14ac:dyDescent="0.2">
      <c r="A72" s="442"/>
      <c r="B72" s="443"/>
      <c r="C72" s="439" t="s">
        <v>119</v>
      </c>
      <c r="D72" s="442"/>
      <c r="E72" s="442"/>
      <c r="F72" s="442"/>
      <c r="G72" s="442"/>
      <c r="H72" s="442"/>
      <c r="I72" s="442"/>
      <c r="J72" s="442"/>
      <c r="K72" s="442"/>
      <c r="L72" s="444"/>
      <c r="S72" s="442"/>
      <c r="T72" s="442"/>
      <c r="U72" s="442"/>
      <c r="V72" s="442"/>
      <c r="W72" s="442"/>
      <c r="X72" s="442"/>
      <c r="Y72" s="442"/>
      <c r="Z72" s="442"/>
      <c r="AA72" s="442"/>
      <c r="AB72" s="442"/>
      <c r="AC72" s="442"/>
      <c r="AD72" s="442"/>
      <c r="AE72" s="442"/>
    </row>
    <row r="73" spans="1:31" s="445" customFormat="1" ht="6.95" customHeight="1" x14ac:dyDescent="0.2">
      <c r="A73" s="442"/>
      <c r="B73" s="443"/>
      <c r="C73" s="442"/>
      <c r="D73" s="442"/>
      <c r="E73" s="442"/>
      <c r="F73" s="442"/>
      <c r="G73" s="442"/>
      <c r="H73" s="442"/>
      <c r="I73" s="442"/>
      <c r="J73" s="442"/>
      <c r="K73" s="442"/>
      <c r="L73" s="444"/>
      <c r="S73" s="442"/>
      <c r="T73" s="442"/>
      <c r="U73" s="442"/>
      <c r="V73" s="442"/>
      <c r="W73" s="442"/>
      <c r="X73" s="442"/>
      <c r="Y73" s="442"/>
      <c r="Z73" s="442"/>
      <c r="AA73" s="442"/>
      <c r="AB73" s="442"/>
      <c r="AC73" s="442"/>
      <c r="AD73" s="442"/>
      <c r="AE73" s="442"/>
    </row>
    <row r="74" spans="1:31" s="445" customFormat="1" ht="12" customHeight="1" x14ac:dyDescent="0.2">
      <c r="A74" s="442"/>
      <c r="B74" s="443"/>
      <c r="C74" s="441" t="s">
        <v>15</v>
      </c>
      <c r="D74" s="442"/>
      <c r="E74" s="442"/>
      <c r="F74" s="442"/>
      <c r="G74" s="442"/>
      <c r="H74" s="442"/>
      <c r="I74" s="442"/>
      <c r="J74" s="442"/>
      <c r="K74" s="442"/>
      <c r="L74" s="444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</row>
    <row r="75" spans="1:31" s="445" customFormat="1" ht="16.5" customHeight="1" x14ac:dyDescent="0.2">
      <c r="A75" s="442"/>
      <c r="B75" s="443"/>
      <c r="C75" s="442"/>
      <c r="D75" s="442"/>
      <c r="E75" s="618" t="str">
        <f>E7</f>
        <v>Ovesné Kladruby - vodojem, úpravna vody, vrtaná studna</v>
      </c>
      <c r="F75" s="619"/>
      <c r="G75" s="619"/>
      <c r="H75" s="619"/>
      <c r="I75" s="442"/>
      <c r="J75" s="442"/>
      <c r="K75" s="442"/>
      <c r="L75" s="444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</row>
    <row r="76" spans="1:31" s="445" customFormat="1" ht="12" customHeight="1" x14ac:dyDescent="0.2">
      <c r="A76" s="442"/>
      <c r="B76" s="443"/>
      <c r="C76" s="441" t="s">
        <v>93</v>
      </c>
      <c r="D76" s="442"/>
      <c r="E76" s="442"/>
      <c r="F76" s="442"/>
      <c r="G76" s="442"/>
      <c r="H76" s="442"/>
      <c r="I76" s="442"/>
      <c r="J76" s="442"/>
      <c r="K76" s="442"/>
      <c r="L76" s="444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</row>
    <row r="77" spans="1:31" s="445" customFormat="1" ht="16.5" customHeight="1" x14ac:dyDescent="0.2">
      <c r="A77" s="442"/>
      <c r="B77" s="443"/>
      <c r="C77" s="442"/>
      <c r="D77" s="442"/>
      <c r="E77" s="616" t="str">
        <f>E9</f>
        <v>SO-04 - Zpevněné a nezpevněné plochy, oplocení</v>
      </c>
      <c r="F77" s="617"/>
      <c r="G77" s="617"/>
      <c r="H77" s="617"/>
      <c r="I77" s="442"/>
      <c r="J77" s="442"/>
      <c r="K77" s="442"/>
      <c r="L77" s="444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</row>
    <row r="78" spans="1:31" s="445" customFormat="1" ht="6.95" customHeight="1" x14ac:dyDescent="0.2">
      <c r="A78" s="442"/>
      <c r="B78" s="443"/>
      <c r="C78" s="442"/>
      <c r="D78" s="442"/>
      <c r="E78" s="442"/>
      <c r="F78" s="442"/>
      <c r="G78" s="442"/>
      <c r="H78" s="442"/>
      <c r="I78" s="442"/>
      <c r="J78" s="442"/>
      <c r="K78" s="442"/>
      <c r="L78" s="444"/>
      <c r="S78" s="442"/>
      <c r="T78" s="442"/>
      <c r="U78" s="442"/>
      <c r="V78" s="442"/>
      <c r="W78" s="442"/>
      <c r="X78" s="442"/>
      <c r="Y78" s="442"/>
      <c r="Z78" s="442"/>
      <c r="AA78" s="442"/>
      <c r="AB78" s="442"/>
      <c r="AC78" s="442"/>
      <c r="AD78" s="442"/>
      <c r="AE78" s="442"/>
    </row>
    <row r="79" spans="1:31" s="445" customFormat="1" ht="12" customHeight="1" x14ac:dyDescent="0.2">
      <c r="A79" s="442"/>
      <c r="B79" s="443"/>
      <c r="C79" s="441" t="s">
        <v>21</v>
      </c>
      <c r="D79" s="442"/>
      <c r="E79" s="442"/>
      <c r="F79" s="446" t="str">
        <f>F12</f>
        <v>Ovesné Kladruby</v>
      </c>
      <c r="G79" s="442"/>
      <c r="H79" s="442"/>
      <c r="I79" s="441" t="s">
        <v>23</v>
      </c>
      <c r="J79" s="469" t="str">
        <f>IF(J12="","",J12)</f>
        <v>11. 11. 2020</v>
      </c>
      <c r="K79" s="442"/>
      <c r="L79" s="444"/>
      <c r="S79" s="442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  <c r="AD79" s="442"/>
      <c r="AE79" s="442"/>
    </row>
    <row r="80" spans="1:31" s="445" customFormat="1" ht="6.95" customHeight="1" x14ac:dyDescent="0.2">
      <c r="A80" s="442"/>
      <c r="B80" s="443"/>
      <c r="C80" s="442"/>
      <c r="D80" s="442"/>
      <c r="E80" s="442"/>
      <c r="F80" s="442"/>
      <c r="G80" s="442"/>
      <c r="H80" s="442"/>
      <c r="I80" s="442"/>
      <c r="J80" s="442"/>
      <c r="K80" s="442"/>
      <c r="L80" s="444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</row>
    <row r="81" spans="1:65" s="445" customFormat="1" ht="15.2" customHeight="1" x14ac:dyDescent="0.2">
      <c r="A81" s="442"/>
      <c r="B81" s="443"/>
      <c r="C81" s="441" t="s">
        <v>25</v>
      </c>
      <c r="D81" s="442"/>
      <c r="E81" s="442"/>
      <c r="F81" s="446" t="str">
        <f>E15</f>
        <v>Obec Ovesné Kladruby</v>
      </c>
      <c r="G81" s="442"/>
      <c r="H81" s="442"/>
      <c r="I81" s="441" t="s">
        <v>31</v>
      </c>
      <c r="J81" s="470" t="str">
        <f>E21</f>
        <v>AQ PROJEKT s.r.o.</v>
      </c>
      <c r="K81" s="442"/>
      <c r="L81" s="444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</row>
    <row r="82" spans="1:65" s="445" customFormat="1" ht="15.2" customHeight="1" x14ac:dyDescent="0.2">
      <c r="A82" s="442"/>
      <c r="B82" s="443"/>
      <c r="C82" s="441" t="s">
        <v>29</v>
      </c>
      <c r="D82" s="442"/>
      <c r="E82" s="442"/>
      <c r="F82" s="446" t="str">
        <f>IF(E18="","",E18)</f>
        <v>Vyplň údaj</v>
      </c>
      <c r="G82" s="442"/>
      <c r="H82" s="442"/>
      <c r="I82" s="441" t="s">
        <v>34</v>
      </c>
      <c r="J82" s="470" t="str">
        <f>E24</f>
        <v xml:space="preserve"> </v>
      </c>
      <c r="K82" s="442"/>
      <c r="L82" s="444"/>
      <c r="S82" s="442"/>
      <c r="T82" s="442"/>
      <c r="U82" s="442"/>
      <c r="V82" s="442"/>
      <c r="W82" s="442"/>
      <c r="X82" s="442"/>
      <c r="Y82" s="442"/>
      <c r="Z82" s="442"/>
      <c r="AA82" s="442"/>
      <c r="AB82" s="442"/>
      <c r="AC82" s="442"/>
      <c r="AD82" s="442"/>
      <c r="AE82" s="442"/>
    </row>
    <row r="83" spans="1:65" s="445" customFormat="1" ht="10.35" customHeight="1" x14ac:dyDescent="0.2">
      <c r="A83" s="442"/>
      <c r="B83" s="443"/>
      <c r="C83" s="442"/>
      <c r="D83" s="442"/>
      <c r="E83" s="442"/>
      <c r="F83" s="442"/>
      <c r="G83" s="442"/>
      <c r="H83" s="442"/>
      <c r="I83" s="442"/>
      <c r="J83" s="442"/>
      <c r="K83" s="442"/>
      <c r="L83" s="444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</row>
    <row r="84" spans="1:65" s="493" customFormat="1" ht="29.25" customHeight="1" x14ac:dyDescent="0.2">
      <c r="A84" s="484"/>
      <c r="B84" s="485"/>
      <c r="C84" s="486" t="s">
        <v>120</v>
      </c>
      <c r="D84" s="487" t="s">
        <v>56</v>
      </c>
      <c r="E84" s="487" t="s">
        <v>52</v>
      </c>
      <c r="F84" s="487" t="s">
        <v>53</v>
      </c>
      <c r="G84" s="487" t="s">
        <v>121</v>
      </c>
      <c r="H84" s="487" t="s">
        <v>122</v>
      </c>
      <c r="I84" s="487" t="s">
        <v>123</v>
      </c>
      <c r="J84" s="487" t="s">
        <v>97</v>
      </c>
      <c r="K84" s="488" t="s">
        <v>124</v>
      </c>
      <c r="L84" s="489"/>
      <c r="M84" s="490" t="s">
        <v>3</v>
      </c>
      <c r="N84" s="491" t="s">
        <v>41</v>
      </c>
      <c r="O84" s="491" t="s">
        <v>125</v>
      </c>
      <c r="P84" s="491" t="s">
        <v>126</v>
      </c>
      <c r="Q84" s="491" t="s">
        <v>127</v>
      </c>
      <c r="R84" s="491" t="s">
        <v>128</v>
      </c>
      <c r="S84" s="491" t="s">
        <v>129</v>
      </c>
      <c r="T84" s="492" t="s">
        <v>130</v>
      </c>
      <c r="U84" s="484"/>
      <c r="V84" s="484"/>
      <c r="W84" s="484"/>
      <c r="X84" s="484"/>
      <c r="Y84" s="484"/>
      <c r="Z84" s="484"/>
      <c r="AA84" s="484"/>
      <c r="AB84" s="484"/>
      <c r="AC84" s="484"/>
      <c r="AD84" s="484"/>
      <c r="AE84" s="484"/>
    </row>
    <row r="85" spans="1:65" s="445" customFormat="1" ht="22.9" customHeight="1" x14ac:dyDescent="0.25">
      <c r="A85" s="442"/>
      <c r="B85" s="443"/>
      <c r="C85" s="494" t="s">
        <v>131</v>
      </c>
      <c r="D85" s="442"/>
      <c r="E85" s="442"/>
      <c r="F85" s="442"/>
      <c r="G85" s="442"/>
      <c r="H85" s="442"/>
      <c r="I85" s="442"/>
      <c r="J85" s="495">
        <f>BK85</f>
        <v>0</v>
      </c>
      <c r="K85" s="442"/>
      <c r="L85" s="443"/>
      <c r="M85" s="496"/>
      <c r="N85" s="497"/>
      <c r="O85" s="451"/>
      <c r="P85" s="498">
        <f>P86</f>
        <v>310.93418600000001</v>
      </c>
      <c r="Q85" s="451"/>
      <c r="R85" s="498">
        <f>R86</f>
        <v>110.70349702</v>
      </c>
      <c r="S85" s="451"/>
      <c r="T85" s="499">
        <f>T86</f>
        <v>0</v>
      </c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T85" s="435" t="s">
        <v>70</v>
      </c>
      <c r="AU85" s="435" t="s">
        <v>98</v>
      </c>
      <c r="BK85" s="500">
        <f>BK86</f>
        <v>0</v>
      </c>
    </row>
    <row r="86" spans="1:65" s="501" customFormat="1" ht="25.9" customHeight="1" x14ac:dyDescent="0.2">
      <c r="B86" s="502"/>
      <c r="D86" s="503" t="s">
        <v>70</v>
      </c>
      <c r="E86" s="504" t="s">
        <v>132</v>
      </c>
      <c r="F86" s="504" t="s">
        <v>133</v>
      </c>
      <c r="J86" s="505">
        <f>BK86</f>
        <v>0</v>
      </c>
      <c r="L86" s="502"/>
      <c r="M86" s="506"/>
      <c r="N86" s="507"/>
      <c r="O86" s="507"/>
      <c r="P86" s="508">
        <f>P87+P125+P143+P169+P186</f>
        <v>310.93418600000001</v>
      </c>
      <c r="Q86" s="507"/>
      <c r="R86" s="508">
        <f>R87+R125+R143+R169+R186</f>
        <v>110.70349702</v>
      </c>
      <c r="S86" s="507"/>
      <c r="T86" s="509">
        <f>T87+T125+T143+T169+T186</f>
        <v>0</v>
      </c>
      <c r="AR86" s="503" t="s">
        <v>20</v>
      </c>
      <c r="AT86" s="510" t="s">
        <v>70</v>
      </c>
      <c r="AU86" s="510" t="s">
        <v>71</v>
      </c>
      <c r="AY86" s="503" t="s">
        <v>134</v>
      </c>
      <c r="BK86" s="511">
        <f>BK87+BK125+BK143+BK169+BK186</f>
        <v>0</v>
      </c>
    </row>
    <row r="87" spans="1:65" s="501" customFormat="1" ht="22.9" customHeight="1" x14ac:dyDescent="0.2">
      <c r="B87" s="502"/>
      <c r="D87" s="503" t="s">
        <v>70</v>
      </c>
      <c r="E87" s="512" t="s">
        <v>20</v>
      </c>
      <c r="F87" s="512" t="s">
        <v>135</v>
      </c>
      <c r="J87" s="513">
        <f>BK87</f>
        <v>0</v>
      </c>
      <c r="L87" s="502"/>
      <c r="M87" s="506"/>
      <c r="N87" s="507"/>
      <c r="O87" s="507"/>
      <c r="P87" s="508">
        <f>SUM(P88:P124)</f>
        <v>13.67065</v>
      </c>
      <c r="Q87" s="507"/>
      <c r="R87" s="508">
        <f>SUM(R88:R124)</f>
        <v>0</v>
      </c>
      <c r="S87" s="507"/>
      <c r="T87" s="509">
        <f>SUM(T88:T124)</f>
        <v>0</v>
      </c>
      <c r="AR87" s="503" t="s">
        <v>20</v>
      </c>
      <c r="AT87" s="510" t="s">
        <v>70</v>
      </c>
      <c r="AU87" s="510" t="s">
        <v>20</v>
      </c>
      <c r="AY87" s="503" t="s">
        <v>134</v>
      </c>
      <c r="BK87" s="511">
        <f>SUM(BK88:BK124)</f>
        <v>0</v>
      </c>
    </row>
    <row r="88" spans="1:65" s="445" customFormat="1" ht="21.75" customHeight="1" x14ac:dyDescent="0.2">
      <c r="A88" s="442"/>
      <c r="B88" s="443"/>
      <c r="C88" s="514" t="s">
        <v>20</v>
      </c>
      <c r="D88" s="514" t="s">
        <v>136</v>
      </c>
      <c r="E88" s="515" t="s">
        <v>1311</v>
      </c>
      <c r="F88" s="516" t="s">
        <v>1312</v>
      </c>
      <c r="G88" s="517" t="s">
        <v>156</v>
      </c>
      <c r="H88" s="518">
        <v>9.8350000000000009</v>
      </c>
      <c r="I88" s="401"/>
      <c r="J88" s="519">
        <f>ROUND(I88*H88,2)</f>
        <v>0</v>
      </c>
      <c r="K88" s="516" t="s">
        <v>140</v>
      </c>
      <c r="L88" s="443"/>
      <c r="M88" s="520" t="s">
        <v>3</v>
      </c>
      <c r="N88" s="521" t="s">
        <v>42</v>
      </c>
      <c r="O88" s="522">
        <v>0.215</v>
      </c>
      <c r="P88" s="522">
        <f>O88*H88</f>
        <v>2.114525</v>
      </c>
      <c r="Q88" s="522">
        <v>0</v>
      </c>
      <c r="R88" s="522">
        <f>Q88*H88</f>
        <v>0</v>
      </c>
      <c r="S88" s="522">
        <v>0</v>
      </c>
      <c r="T88" s="523">
        <f>S88*H88</f>
        <v>0</v>
      </c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  <c r="AR88" s="524" t="s">
        <v>141</v>
      </c>
      <c r="AT88" s="524" t="s">
        <v>136</v>
      </c>
      <c r="AU88" s="524" t="s">
        <v>80</v>
      </c>
      <c r="AY88" s="435" t="s">
        <v>134</v>
      </c>
      <c r="BE88" s="525">
        <f>IF(N88="základní",J88,0)</f>
        <v>0</v>
      </c>
      <c r="BF88" s="525">
        <f>IF(N88="snížená",J88,0)</f>
        <v>0</v>
      </c>
      <c r="BG88" s="525">
        <f>IF(N88="zákl. přenesená",J88,0)</f>
        <v>0</v>
      </c>
      <c r="BH88" s="525">
        <f>IF(N88="sníž. přenesená",J88,0)</f>
        <v>0</v>
      </c>
      <c r="BI88" s="525">
        <f>IF(N88="nulová",J88,0)</f>
        <v>0</v>
      </c>
      <c r="BJ88" s="435" t="s">
        <v>20</v>
      </c>
      <c r="BK88" s="525">
        <f>ROUND(I88*H88,2)</f>
        <v>0</v>
      </c>
      <c r="BL88" s="435" t="s">
        <v>141</v>
      </c>
      <c r="BM88" s="524" t="s">
        <v>1313</v>
      </c>
    </row>
    <row r="89" spans="1:65" s="445" customFormat="1" x14ac:dyDescent="0.2">
      <c r="A89" s="442"/>
      <c r="B89" s="443"/>
      <c r="C89" s="442"/>
      <c r="D89" s="526" t="s">
        <v>143</v>
      </c>
      <c r="E89" s="442"/>
      <c r="F89" s="527" t="s">
        <v>1314</v>
      </c>
      <c r="G89" s="442"/>
      <c r="H89" s="442"/>
      <c r="I89" s="429"/>
      <c r="J89" s="442"/>
      <c r="K89" s="442"/>
      <c r="L89" s="443"/>
      <c r="M89" s="528"/>
      <c r="N89" s="529"/>
      <c r="O89" s="530"/>
      <c r="P89" s="530"/>
      <c r="Q89" s="530"/>
      <c r="R89" s="530"/>
      <c r="S89" s="530"/>
      <c r="T89" s="531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T89" s="435" t="s">
        <v>143</v>
      </c>
      <c r="AU89" s="435" t="s">
        <v>80</v>
      </c>
    </row>
    <row r="90" spans="1:65" s="540" customFormat="1" x14ac:dyDescent="0.2">
      <c r="B90" s="541"/>
      <c r="D90" s="526" t="s">
        <v>145</v>
      </c>
      <c r="E90" s="542" t="s">
        <v>3</v>
      </c>
      <c r="F90" s="543" t="s">
        <v>1315</v>
      </c>
      <c r="H90" s="542" t="s">
        <v>3</v>
      </c>
      <c r="I90" s="431"/>
      <c r="L90" s="541"/>
      <c r="M90" s="544"/>
      <c r="N90" s="545"/>
      <c r="O90" s="545"/>
      <c r="P90" s="545"/>
      <c r="Q90" s="545"/>
      <c r="R90" s="545"/>
      <c r="S90" s="545"/>
      <c r="T90" s="546"/>
      <c r="AT90" s="542" t="s">
        <v>145</v>
      </c>
      <c r="AU90" s="542" t="s">
        <v>80</v>
      </c>
      <c r="AV90" s="540" t="s">
        <v>20</v>
      </c>
      <c r="AW90" s="540" t="s">
        <v>33</v>
      </c>
      <c r="AX90" s="540" t="s">
        <v>71</v>
      </c>
      <c r="AY90" s="542" t="s">
        <v>134</v>
      </c>
    </row>
    <row r="91" spans="1:65" s="532" customFormat="1" x14ac:dyDescent="0.2">
      <c r="B91" s="533"/>
      <c r="D91" s="526" t="s">
        <v>145</v>
      </c>
      <c r="E91" s="534" t="s">
        <v>3</v>
      </c>
      <c r="F91" s="535" t="s">
        <v>1316</v>
      </c>
      <c r="H91" s="536">
        <v>1.47</v>
      </c>
      <c r="I91" s="430"/>
      <c r="L91" s="533"/>
      <c r="M91" s="537"/>
      <c r="N91" s="538"/>
      <c r="O91" s="538"/>
      <c r="P91" s="538"/>
      <c r="Q91" s="538"/>
      <c r="R91" s="538"/>
      <c r="S91" s="538"/>
      <c r="T91" s="539"/>
      <c r="AT91" s="534" t="s">
        <v>145</v>
      </c>
      <c r="AU91" s="534" t="s">
        <v>80</v>
      </c>
      <c r="AV91" s="532" t="s">
        <v>80</v>
      </c>
      <c r="AW91" s="532" t="s">
        <v>33</v>
      </c>
      <c r="AX91" s="532" t="s">
        <v>71</v>
      </c>
      <c r="AY91" s="534" t="s">
        <v>134</v>
      </c>
    </row>
    <row r="92" spans="1:65" s="532" customFormat="1" x14ac:dyDescent="0.2">
      <c r="B92" s="533"/>
      <c r="D92" s="526" t="s">
        <v>145</v>
      </c>
      <c r="E92" s="534" t="s">
        <v>3</v>
      </c>
      <c r="F92" s="535" t="s">
        <v>1317</v>
      </c>
      <c r="H92" s="536">
        <v>18.2</v>
      </c>
      <c r="I92" s="430"/>
      <c r="L92" s="533"/>
      <c r="M92" s="537"/>
      <c r="N92" s="538"/>
      <c r="O92" s="538"/>
      <c r="P92" s="538"/>
      <c r="Q92" s="538"/>
      <c r="R92" s="538"/>
      <c r="S92" s="538"/>
      <c r="T92" s="539"/>
      <c r="AT92" s="534" t="s">
        <v>145</v>
      </c>
      <c r="AU92" s="534" t="s">
        <v>80</v>
      </c>
      <c r="AV92" s="532" t="s">
        <v>80</v>
      </c>
      <c r="AW92" s="532" t="s">
        <v>33</v>
      </c>
      <c r="AX92" s="532" t="s">
        <v>71</v>
      </c>
      <c r="AY92" s="534" t="s">
        <v>134</v>
      </c>
    </row>
    <row r="93" spans="1:65" s="547" customFormat="1" x14ac:dyDescent="0.2">
      <c r="B93" s="548"/>
      <c r="D93" s="526" t="s">
        <v>145</v>
      </c>
      <c r="E93" s="549" t="s">
        <v>3</v>
      </c>
      <c r="F93" s="550" t="s">
        <v>161</v>
      </c>
      <c r="H93" s="551">
        <v>19.670000000000002</v>
      </c>
      <c r="I93" s="432"/>
      <c r="L93" s="548"/>
      <c r="M93" s="552"/>
      <c r="N93" s="553"/>
      <c r="O93" s="553"/>
      <c r="P93" s="553"/>
      <c r="Q93" s="553"/>
      <c r="R93" s="553"/>
      <c r="S93" s="553"/>
      <c r="T93" s="554"/>
      <c r="AT93" s="549" t="s">
        <v>145</v>
      </c>
      <c r="AU93" s="549" t="s">
        <v>80</v>
      </c>
      <c r="AV93" s="547" t="s">
        <v>153</v>
      </c>
      <c r="AW93" s="547" t="s">
        <v>33</v>
      </c>
      <c r="AX93" s="547" t="s">
        <v>71</v>
      </c>
      <c r="AY93" s="549" t="s">
        <v>134</v>
      </c>
    </row>
    <row r="94" spans="1:65" s="532" customFormat="1" x14ac:dyDescent="0.2">
      <c r="B94" s="533"/>
      <c r="D94" s="526" t="s">
        <v>145</v>
      </c>
      <c r="E94" s="534" t="s">
        <v>3</v>
      </c>
      <c r="F94" s="535" t="s">
        <v>1318</v>
      </c>
      <c r="H94" s="536">
        <v>-9.8350000000000009</v>
      </c>
      <c r="I94" s="430"/>
      <c r="L94" s="533"/>
      <c r="M94" s="537"/>
      <c r="N94" s="538"/>
      <c r="O94" s="538"/>
      <c r="P94" s="538"/>
      <c r="Q94" s="538"/>
      <c r="R94" s="538"/>
      <c r="S94" s="538"/>
      <c r="T94" s="539"/>
      <c r="AT94" s="534" t="s">
        <v>145</v>
      </c>
      <c r="AU94" s="534" t="s">
        <v>80</v>
      </c>
      <c r="AV94" s="532" t="s">
        <v>80</v>
      </c>
      <c r="AW94" s="532" t="s">
        <v>33</v>
      </c>
      <c r="AX94" s="532" t="s">
        <v>71</v>
      </c>
      <c r="AY94" s="534" t="s">
        <v>134</v>
      </c>
    </row>
    <row r="95" spans="1:65" s="555" customFormat="1" x14ac:dyDescent="0.2">
      <c r="B95" s="556"/>
      <c r="D95" s="526" t="s">
        <v>145</v>
      </c>
      <c r="E95" s="557" t="s">
        <v>3</v>
      </c>
      <c r="F95" s="558" t="s">
        <v>163</v>
      </c>
      <c r="H95" s="559">
        <v>9.8350000000000009</v>
      </c>
      <c r="I95" s="433"/>
      <c r="L95" s="556"/>
      <c r="M95" s="560"/>
      <c r="N95" s="561"/>
      <c r="O95" s="561"/>
      <c r="P95" s="561"/>
      <c r="Q95" s="561"/>
      <c r="R95" s="561"/>
      <c r="S95" s="561"/>
      <c r="T95" s="562"/>
      <c r="AT95" s="557" t="s">
        <v>145</v>
      </c>
      <c r="AU95" s="557" t="s">
        <v>80</v>
      </c>
      <c r="AV95" s="555" t="s">
        <v>141</v>
      </c>
      <c r="AW95" s="555" t="s">
        <v>33</v>
      </c>
      <c r="AX95" s="555" t="s">
        <v>20</v>
      </c>
      <c r="AY95" s="557" t="s">
        <v>134</v>
      </c>
    </row>
    <row r="96" spans="1:65" s="445" customFormat="1" ht="24" x14ac:dyDescent="0.2">
      <c r="A96" s="442"/>
      <c r="B96" s="443"/>
      <c r="C96" s="514" t="s">
        <v>80</v>
      </c>
      <c r="D96" s="514" t="s">
        <v>136</v>
      </c>
      <c r="E96" s="515" t="s">
        <v>1319</v>
      </c>
      <c r="F96" s="516" t="s">
        <v>1320</v>
      </c>
      <c r="G96" s="517" t="s">
        <v>156</v>
      </c>
      <c r="H96" s="518">
        <v>9.8350000000000009</v>
      </c>
      <c r="I96" s="401"/>
      <c r="J96" s="519">
        <f>ROUND(I96*H96,2)</f>
        <v>0</v>
      </c>
      <c r="K96" s="516" t="s">
        <v>140</v>
      </c>
      <c r="L96" s="443"/>
      <c r="M96" s="520" t="s">
        <v>3</v>
      </c>
      <c r="N96" s="521" t="s">
        <v>42</v>
      </c>
      <c r="O96" s="522">
        <v>0.748</v>
      </c>
      <c r="P96" s="522">
        <f>O96*H96</f>
        <v>7.356580000000001</v>
      </c>
      <c r="Q96" s="522">
        <v>0</v>
      </c>
      <c r="R96" s="522">
        <f>Q96*H96</f>
        <v>0</v>
      </c>
      <c r="S96" s="522">
        <v>0</v>
      </c>
      <c r="T96" s="523">
        <f>S96*H96</f>
        <v>0</v>
      </c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R96" s="524" t="s">
        <v>141</v>
      </c>
      <c r="AT96" s="524" t="s">
        <v>136</v>
      </c>
      <c r="AU96" s="524" t="s">
        <v>80</v>
      </c>
      <c r="AY96" s="435" t="s">
        <v>134</v>
      </c>
      <c r="BE96" s="525">
        <f>IF(N96="základní",J96,0)</f>
        <v>0</v>
      </c>
      <c r="BF96" s="525">
        <f>IF(N96="snížená",J96,0)</f>
        <v>0</v>
      </c>
      <c r="BG96" s="525">
        <f>IF(N96="zákl. přenesená",J96,0)</f>
        <v>0</v>
      </c>
      <c r="BH96" s="525">
        <f>IF(N96="sníž. přenesená",J96,0)</f>
        <v>0</v>
      </c>
      <c r="BI96" s="525">
        <f>IF(N96="nulová",J96,0)</f>
        <v>0</v>
      </c>
      <c r="BJ96" s="435" t="s">
        <v>20</v>
      </c>
      <c r="BK96" s="525">
        <f>ROUND(I96*H96,2)</f>
        <v>0</v>
      </c>
      <c r="BL96" s="435" t="s">
        <v>141</v>
      </c>
      <c r="BM96" s="524" t="s">
        <v>1321</v>
      </c>
    </row>
    <row r="97" spans="1:65" s="445" customFormat="1" x14ac:dyDescent="0.2">
      <c r="A97" s="442"/>
      <c r="B97" s="443"/>
      <c r="C97" s="442"/>
      <c r="D97" s="526" t="s">
        <v>143</v>
      </c>
      <c r="E97" s="442"/>
      <c r="F97" s="527" t="s">
        <v>1322</v>
      </c>
      <c r="G97" s="442"/>
      <c r="H97" s="442"/>
      <c r="I97" s="429"/>
      <c r="J97" s="442"/>
      <c r="K97" s="442"/>
      <c r="L97" s="443"/>
      <c r="M97" s="528"/>
      <c r="N97" s="529"/>
      <c r="O97" s="530"/>
      <c r="P97" s="530"/>
      <c r="Q97" s="530"/>
      <c r="R97" s="530"/>
      <c r="S97" s="530"/>
      <c r="T97" s="531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T97" s="435" t="s">
        <v>143</v>
      </c>
      <c r="AU97" s="435" t="s">
        <v>80</v>
      </c>
    </row>
    <row r="98" spans="1:65" s="540" customFormat="1" x14ac:dyDescent="0.2">
      <c r="B98" s="541"/>
      <c r="D98" s="526" t="s">
        <v>145</v>
      </c>
      <c r="E98" s="542" t="s">
        <v>3</v>
      </c>
      <c r="F98" s="543" t="s">
        <v>1323</v>
      </c>
      <c r="H98" s="542" t="s">
        <v>3</v>
      </c>
      <c r="I98" s="431"/>
      <c r="L98" s="541"/>
      <c r="M98" s="544"/>
      <c r="N98" s="545"/>
      <c r="O98" s="545"/>
      <c r="P98" s="545"/>
      <c r="Q98" s="545"/>
      <c r="R98" s="545"/>
      <c r="S98" s="545"/>
      <c r="T98" s="546"/>
      <c r="AT98" s="542" t="s">
        <v>145</v>
      </c>
      <c r="AU98" s="542" t="s">
        <v>80</v>
      </c>
      <c r="AV98" s="540" t="s">
        <v>20</v>
      </c>
      <c r="AW98" s="540" t="s">
        <v>33</v>
      </c>
      <c r="AX98" s="540" t="s">
        <v>71</v>
      </c>
      <c r="AY98" s="542" t="s">
        <v>134</v>
      </c>
    </row>
    <row r="99" spans="1:65" s="532" customFormat="1" x14ac:dyDescent="0.2">
      <c r="B99" s="533"/>
      <c r="D99" s="526" t="s">
        <v>145</v>
      </c>
      <c r="E99" s="534" t="s">
        <v>3</v>
      </c>
      <c r="F99" s="535" t="s">
        <v>1324</v>
      </c>
      <c r="H99" s="536">
        <v>9.8350000000000009</v>
      </c>
      <c r="I99" s="430"/>
      <c r="L99" s="533"/>
      <c r="M99" s="537"/>
      <c r="N99" s="538"/>
      <c r="O99" s="538"/>
      <c r="P99" s="538"/>
      <c r="Q99" s="538"/>
      <c r="R99" s="538"/>
      <c r="S99" s="538"/>
      <c r="T99" s="539"/>
      <c r="AT99" s="534" t="s">
        <v>145</v>
      </c>
      <c r="AU99" s="534" t="s">
        <v>80</v>
      </c>
      <c r="AV99" s="532" t="s">
        <v>80</v>
      </c>
      <c r="AW99" s="532" t="s">
        <v>33</v>
      </c>
      <c r="AX99" s="532" t="s">
        <v>20</v>
      </c>
      <c r="AY99" s="534" t="s">
        <v>134</v>
      </c>
    </row>
    <row r="100" spans="1:65" s="445" customFormat="1" ht="16.5" customHeight="1" x14ac:dyDescent="0.2">
      <c r="A100" s="442"/>
      <c r="B100" s="443"/>
      <c r="C100" s="514" t="s">
        <v>153</v>
      </c>
      <c r="D100" s="514" t="s">
        <v>136</v>
      </c>
      <c r="E100" s="515" t="s">
        <v>1325</v>
      </c>
      <c r="F100" s="516" t="s">
        <v>1326</v>
      </c>
      <c r="G100" s="517" t="s">
        <v>156</v>
      </c>
      <c r="H100" s="518">
        <v>9.8350000000000009</v>
      </c>
      <c r="I100" s="401"/>
      <c r="J100" s="519">
        <f>ROUND(I100*H100,2)</f>
        <v>0</v>
      </c>
      <c r="K100" s="516" t="s">
        <v>140</v>
      </c>
      <c r="L100" s="443"/>
      <c r="M100" s="520" t="s">
        <v>3</v>
      </c>
      <c r="N100" s="521" t="s">
        <v>42</v>
      </c>
      <c r="O100" s="522">
        <v>8.6999999999999994E-2</v>
      </c>
      <c r="P100" s="522">
        <f>O100*H100</f>
        <v>0.85564499999999999</v>
      </c>
      <c r="Q100" s="522">
        <v>0</v>
      </c>
      <c r="R100" s="522">
        <f>Q100*H100</f>
        <v>0</v>
      </c>
      <c r="S100" s="522">
        <v>0</v>
      </c>
      <c r="T100" s="523">
        <f>S100*H100</f>
        <v>0</v>
      </c>
      <c r="U100" s="442"/>
      <c r="V100" s="442"/>
      <c r="W100" s="442"/>
      <c r="X100" s="442"/>
      <c r="Y100" s="442"/>
      <c r="Z100" s="442"/>
      <c r="AA100" s="442"/>
      <c r="AB100" s="442"/>
      <c r="AC100" s="442"/>
      <c r="AD100" s="442"/>
      <c r="AE100" s="442"/>
      <c r="AR100" s="524" t="s">
        <v>141</v>
      </c>
      <c r="AT100" s="524" t="s">
        <v>136</v>
      </c>
      <c r="AU100" s="524" t="s">
        <v>80</v>
      </c>
      <c r="AY100" s="435" t="s">
        <v>134</v>
      </c>
      <c r="BE100" s="525">
        <f>IF(N100="základní",J100,0)</f>
        <v>0</v>
      </c>
      <c r="BF100" s="525">
        <f>IF(N100="snížená",J100,0)</f>
        <v>0</v>
      </c>
      <c r="BG100" s="525">
        <f>IF(N100="zákl. přenesená",J100,0)</f>
        <v>0</v>
      </c>
      <c r="BH100" s="525">
        <f>IF(N100="sníž. přenesená",J100,0)</f>
        <v>0</v>
      </c>
      <c r="BI100" s="525">
        <f>IF(N100="nulová",J100,0)</f>
        <v>0</v>
      </c>
      <c r="BJ100" s="435" t="s">
        <v>20</v>
      </c>
      <c r="BK100" s="525">
        <f>ROUND(I100*H100,2)</f>
        <v>0</v>
      </c>
      <c r="BL100" s="435" t="s">
        <v>141</v>
      </c>
      <c r="BM100" s="524" t="s">
        <v>1327</v>
      </c>
    </row>
    <row r="101" spans="1:65" s="445" customFormat="1" ht="19.5" x14ac:dyDescent="0.2">
      <c r="A101" s="442"/>
      <c r="B101" s="443"/>
      <c r="C101" s="442"/>
      <c r="D101" s="526" t="s">
        <v>143</v>
      </c>
      <c r="E101" s="442"/>
      <c r="F101" s="527" t="s">
        <v>1328</v>
      </c>
      <c r="G101" s="442"/>
      <c r="H101" s="442"/>
      <c r="I101" s="429"/>
      <c r="J101" s="442"/>
      <c r="K101" s="442"/>
      <c r="L101" s="443"/>
      <c r="M101" s="528"/>
      <c r="N101" s="529"/>
      <c r="O101" s="530"/>
      <c r="P101" s="530"/>
      <c r="Q101" s="530"/>
      <c r="R101" s="530"/>
      <c r="S101" s="530"/>
      <c r="T101" s="531"/>
      <c r="U101" s="442"/>
      <c r="V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T101" s="435" t="s">
        <v>143</v>
      </c>
      <c r="AU101" s="435" t="s">
        <v>80</v>
      </c>
    </row>
    <row r="102" spans="1:65" s="532" customFormat="1" x14ac:dyDescent="0.2">
      <c r="B102" s="533"/>
      <c r="D102" s="526" t="s">
        <v>145</v>
      </c>
      <c r="E102" s="534" t="s">
        <v>3</v>
      </c>
      <c r="F102" s="535" t="s">
        <v>1329</v>
      </c>
      <c r="H102" s="536">
        <v>9.8350000000000009</v>
      </c>
      <c r="I102" s="430"/>
      <c r="L102" s="533"/>
      <c r="M102" s="537"/>
      <c r="N102" s="538"/>
      <c r="O102" s="538"/>
      <c r="P102" s="538"/>
      <c r="Q102" s="538"/>
      <c r="R102" s="538"/>
      <c r="S102" s="538"/>
      <c r="T102" s="539"/>
      <c r="AT102" s="534" t="s">
        <v>145</v>
      </c>
      <c r="AU102" s="534" t="s">
        <v>80</v>
      </c>
      <c r="AV102" s="532" t="s">
        <v>80</v>
      </c>
      <c r="AW102" s="532" t="s">
        <v>33</v>
      </c>
      <c r="AX102" s="532" t="s">
        <v>71</v>
      </c>
      <c r="AY102" s="534" t="s">
        <v>134</v>
      </c>
    </row>
    <row r="103" spans="1:65" s="555" customFormat="1" x14ac:dyDescent="0.2">
      <c r="B103" s="556"/>
      <c r="D103" s="526" t="s">
        <v>145</v>
      </c>
      <c r="E103" s="557" t="s">
        <v>3</v>
      </c>
      <c r="F103" s="558" t="s">
        <v>163</v>
      </c>
      <c r="H103" s="559">
        <v>9.8350000000000009</v>
      </c>
      <c r="I103" s="433"/>
      <c r="L103" s="556"/>
      <c r="M103" s="560"/>
      <c r="N103" s="561"/>
      <c r="O103" s="561"/>
      <c r="P103" s="561"/>
      <c r="Q103" s="561"/>
      <c r="R103" s="561"/>
      <c r="S103" s="561"/>
      <c r="T103" s="562"/>
      <c r="AT103" s="557" t="s">
        <v>145</v>
      </c>
      <c r="AU103" s="557" t="s">
        <v>80</v>
      </c>
      <c r="AV103" s="555" t="s">
        <v>141</v>
      </c>
      <c r="AW103" s="555" t="s">
        <v>33</v>
      </c>
      <c r="AX103" s="555" t="s">
        <v>20</v>
      </c>
      <c r="AY103" s="557" t="s">
        <v>134</v>
      </c>
    </row>
    <row r="104" spans="1:65" s="445" customFormat="1" ht="24" x14ac:dyDescent="0.2">
      <c r="A104" s="442"/>
      <c r="B104" s="443"/>
      <c r="C104" s="514" t="s">
        <v>141</v>
      </c>
      <c r="D104" s="514" t="s">
        <v>136</v>
      </c>
      <c r="E104" s="515" t="s">
        <v>1330</v>
      </c>
      <c r="F104" s="516" t="s">
        <v>1331</v>
      </c>
      <c r="G104" s="517" t="s">
        <v>156</v>
      </c>
      <c r="H104" s="518">
        <v>49.174999999999997</v>
      </c>
      <c r="I104" s="401"/>
      <c r="J104" s="519">
        <f>ROUND(I104*H104,2)</f>
        <v>0</v>
      </c>
      <c r="K104" s="516" t="s">
        <v>140</v>
      </c>
      <c r="L104" s="443"/>
      <c r="M104" s="520" t="s">
        <v>3</v>
      </c>
      <c r="N104" s="521" t="s">
        <v>42</v>
      </c>
      <c r="O104" s="522">
        <v>5.0000000000000001E-3</v>
      </c>
      <c r="P104" s="522">
        <f>O104*H104</f>
        <v>0.24587499999999998</v>
      </c>
      <c r="Q104" s="522">
        <v>0</v>
      </c>
      <c r="R104" s="522">
        <f>Q104*H104</f>
        <v>0</v>
      </c>
      <c r="S104" s="522">
        <v>0</v>
      </c>
      <c r="T104" s="523">
        <f>S104*H104</f>
        <v>0</v>
      </c>
      <c r="U104" s="442"/>
      <c r="V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R104" s="524" t="s">
        <v>141</v>
      </c>
      <c r="AT104" s="524" t="s">
        <v>136</v>
      </c>
      <c r="AU104" s="524" t="s">
        <v>80</v>
      </c>
      <c r="AY104" s="435" t="s">
        <v>134</v>
      </c>
      <c r="BE104" s="525">
        <f>IF(N104="základní",J104,0)</f>
        <v>0</v>
      </c>
      <c r="BF104" s="525">
        <f>IF(N104="snížená",J104,0)</f>
        <v>0</v>
      </c>
      <c r="BG104" s="525">
        <f>IF(N104="zákl. přenesená",J104,0)</f>
        <v>0</v>
      </c>
      <c r="BH104" s="525">
        <f>IF(N104="sníž. přenesená",J104,0)</f>
        <v>0</v>
      </c>
      <c r="BI104" s="525">
        <f>IF(N104="nulová",J104,0)</f>
        <v>0</v>
      </c>
      <c r="BJ104" s="435" t="s">
        <v>20</v>
      </c>
      <c r="BK104" s="525">
        <f>ROUND(I104*H104,2)</f>
        <v>0</v>
      </c>
      <c r="BL104" s="435" t="s">
        <v>141</v>
      </c>
      <c r="BM104" s="524" t="s">
        <v>1332</v>
      </c>
    </row>
    <row r="105" spans="1:65" s="445" customFormat="1" ht="19.5" x14ac:dyDescent="0.2">
      <c r="A105" s="442"/>
      <c r="B105" s="443"/>
      <c r="C105" s="442"/>
      <c r="D105" s="526" t="s">
        <v>143</v>
      </c>
      <c r="E105" s="442"/>
      <c r="F105" s="527" t="s">
        <v>1333</v>
      </c>
      <c r="G105" s="442"/>
      <c r="H105" s="442"/>
      <c r="I105" s="429"/>
      <c r="J105" s="442"/>
      <c r="K105" s="442"/>
      <c r="L105" s="443"/>
      <c r="M105" s="528"/>
      <c r="N105" s="529"/>
      <c r="O105" s="530"/>
      <c r="P105" s="530"/>
      <c r="Q105" s="530"/>
      <c r="R105" s="530"/>
      <c r="S105" s="530"/>
      <c r="T105" s="531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T105" s="435" t="s">
        <v>143</v>
      </c>
      <c r="AU105" s="435" t="s">
        <v>80</v>
      </c>
    </row>
    <row r="106" spans="1:65" s="532" customFormat="1" x14ac:dyDescent="0.2">
      <c r="B106" s="533"/>
      <c r="D106" s="526" t="s">
        <v>145</v>
      </c>
      <c r="E106" s="534" t="s">
        <v>3</v>
      </c>
      <c r="F106" s="535" t="s">
        <v>1334</v>
      </c>
      <c r="H106" s="536">
        <v>49.174999999999997</v>
      </c>
      <c r="I106" s="430"/>
      <c r="L106" s="533"/>
      <c r="M106" s="537"/>
      <c r="N106" s="538"/>
      <c r="O106" s="538"/>
      <c r="P106" s="538"/>
      <c r="Q106" s="538"/>
      <c r="R106" s="538"/>
      <c r="S106" s="538"/>
      <c r="T106" s="539"/>
      <c r="AT106" s="534" t="s">
        <v>145</v>
      </c>
      <c r="AU106" s="534" t="s">
        <v>80</v>
      </c>
      <c r="AV106" s="532" t="s">
        <v>80</v>
      </c>
      <c r="AW106" s="532" t="s">
        <v>33</v>
      </c>
      <c r="AX106" s="532" t="s">
        <v>20</v>
      </c>
      <c r="AY106" s="534" t="s">
        <v>134</v>
      </c>
    </row>
    <row r="107" spans="1:65" s="445" customFormat="1" ht="16.5" customHeight="1" x14ac:dyDescent="0.2">
      <c r="A107" s="442"/>
      <c r="B107" s="443"/>
      <c r="C107" s="514" t="s">
        <v>170</v>
      </c>
      <c r="D107" s="514" t="s">
        <v>136</v>
      </c>
      <c r="E107" s="515" t="s">
        <v>171</v>
      </c>
      <c r="F107" s="516" t="s">
        <v>172</v>
      </c>
      <c r="G107" s="517" t="s">
        <v>156</v>
      </c>
      <c r="H107" s="518">
        <v>9.8350000000000009</v>
      </c>
      <c r="I107" s="401"/>
      <c r="J107" s="519">
        <f>ROUND(I107*H107,2)</f>
        <v>0</v>
      </c>
      <c r="K107" s="516" t="s">
        <v>140</v>
      </c>
      <c r="L107" s="443"/>
      <c r="M107" s="520" t="s">
        <v>3</v>
      </c>
      <c r="N107" s="521" t="s">
        <v>42</v>
      </c>
      <c r="O107" s="522">
        <v>9.9000000000000005E-2</v>
      </c>
      <c r="P107" s="522">
        <f>O107*H107</f>
        <v>0.97366500000000011</v>
      </c>
      <c r="Q107" s="522">
        <v>0</v>
      </c>
      <c r="R107" s="522">
        <f>Q107*H107</f>
        <v>0</v>
      </c>
      <c r="S107" s="522">
        <v>0</v>
      </c>
      <c r="T107" s="523">
        <f>S107*H107</f>
        <v>0</v>
      </c>
      <c r="U107" s="442"/>
      <c r="V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R107" s="524" t="s">
        <v>141</v>
      </c>
      <c r="AT107" s="524" t="s">
        <v>136</v>
      </c>
      <c r="AU107" s="524" t="s">
        <v>80</v>
      </c>
      <c r="AY107" s="435" t="s">
        <v>134</v>
      </c>
      <c r="BE107" s="525">
        <f>IF(N107="základní",J107,0)</f>
        <v>0</v>
      </c>
      <c r="BF107" s="525">
        <f>IF(N107="snížená",J107,0)</f>
        <v>0</v>
      </c>
      <c r="BG107" s="525">
        <f>IF(N107="zákl. přenesená",J107,0)</f>
        <v>0</v>
      </c>
      <c r="BH107" s="525">
        <f>IF(N107="sníž. přenesená",J107,0)</f>
        <v>0</v>
      </c>
      <c r="BI107" s="525">
        <f>IF(N107="nulová",J107,0)</f>
        <v>0</v>
      </c>
      <c r="BJ107" s="435" t="s">
        <v>20</v>
      </c>
      <c r="BK107" s="525">
        <f>ROUND(I107*H107,2)</f>
        <v>0</v>
      </c>
      <c r="BL107" s="435" t="s">
        <v>141</v>
      </c>
      <c r="BM107" s="524" t="s">
        <v>1335</v>
      </c>
    </row>
    <row r="108" spans="1:65" s="445" customFormat="1" ht="19.5" x14ac:dyDescent="0.2">
      <c r="A108" s="442"/>
      <c r="B108" s="443"/>
      <c r="C108" s="442"/>
      <c r="D108" s="526" t="s">
        <v>143</v>
      </c>
      <c r="E108" s="442"/>
      <c r="F108" s="527" t="s">
        <v>174</v>
      </c>
      <c r="G108" s="442"/>
      <c r="H108" s="442"/>
      <c r="I108" s="429"/>
      <c r="J108" s="442"/>
      <c r="K108" s="442"/>
      <c r="L108" s="443"/>
      <c r="M108" s="528"/>
      <c r="N108" s="529"/>
      <c r="O108" s="530"/>
      <c r="P108" s="530"/>
      <c r="Q108" s="530"/>
      <c r="R108" s="530"/>
      <c r="S108" s="530"/>
      <c r="T108" s="531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T108" s="435" t="s">
        <v>143</v>
      </c>
      <c r="AU108" s="435" t="s">
        <v>80</v>
      </c>
    </row>
    <row r="109" spans="1:65" s="532" customFormat="1" x14ac:dyDescent="0.2">
      <c r="B109" s="533"/>
      <c r="D109" s="526" t="s">
        <v>145</v>
      </c>
      <c r="E109" s="534" t="s">
        <v>3</v>
      </c>
      <c r="F109" s="535" t="s">
        <v>1329</v>
      </c>
      <c r="H109" s="536">
        <v>9.8350000000000009</v>
      </c>
      <c r="I109" s="430"/>
      <c r="L109" s="533"/>
      <c r="M109" s="537"/>
      <c r="N109" s="538"/>
      <c r="O109" s="538"/>
      <c r="P109" s="538"/>
      <c r="Q109" s="538"/>
      <c r="R109" s="538"/>
      <c r="S109" s="538"/>
      <c r="T109" s="539"/>
      <c r="AT109" s="534" t="s">
        <v>145</v>
      </c>
      <c r="AU109" s="534" t="s">
        <v>80</v>
      </c>
      <c r="AV109" s="532" t="s">
        <v>80</v>
      </c>
      <c r="AW109" s="532" t="s">
        <v>33</v>
      </c>
      <c r="AX109" s="532" t="s">
        <v>20</v>
      </c>
      <c r="AY109" s="534" t="s">
        <v>134</v>
      </c>
    </row>
    <row r="110" spans="1:65" s="445" customFormat="1" ht="24" x14ac:dyDescent="0.2">
      <c r="A110" s="442"/>
      <c r="B110" s="443"/>
      <c r="C110" s="514" t="s">
        <v>178</v>
      </c>
      <c r="D110" s="514" t="s">
        <v>136</v>
      </c>
      <c r="E110" s="515" t="s">
        <v>179</v>
      </c>
      <c r="F110" s="516" t="s">
        <v>180</v>
      </c>
      <c r="G110" s="517" t="s">
        <v>156</v>
      </c>
      <c r="H110" s="518">
        <v>49.174999999999997</v>
      </c>
      <c r="I110" s="401"/>
      <c r="J110" s="519">
        <f>ROUND(I110*H110,2)</f>
        <v>0</v>
      </c>
      <c r="K110" s="516" t="s">
        <v>140</v>
      </c>
      <c r="L110" s="443"/>
      <c r="M110" s="520" t="s">
        <v>3</v>
      </c>
      <c r="N110" s="521" t="s">
        <v>42</v>
      </c>
      <c r="O110" s="522">
        <v>6.0000000000000001E-3</v>
      </c>
      <c r="P110" s="522">
        <f>O110*H110</f>
        <v>0.29504999999999998</v>
      </c>
      <c r="Q110" s="522">
        <v>0</v>
      </c>
      <c r="R110" s="522">
        <f>Q110*H110</f>
        <v>0</v>
      </c>
      <c r="S110" s="522">
        <v>0</v>
      </c>
      <c r="T110" s="523">
        <f>S110*H110</f>
        <v>0</v>
      </c>
      <c r="U110" s="442"/>
      <c r="V110" s="442"/>
      <c r="W110" s="442"/>
      <c r="X110" s="442"/>
      <c r="Y110" s="442"/>
      <c r="Z110" s="442"/>
      <c r="AA110" s="442"/>
      <c r="AB110" s="442"/>
      <c r="AC110" s="442"/>
      <c r="AD110" s="442"/>
      <c r="AE110" s="442"/>
      <c r="AR110" s="524" t="s">
        <v>141</v>
      </c>
      <c r="AT110" s="524" t="s">
        <v>136</v>
      </c>
      <c r="AU110" s="524" t="s">
        <v>80</v>
      </c>
      <c r="AY110" s="435" t="s">
        <v>134</v>
      </c>
      <c r="BE110" s="525">
        <f>IF(N110="základní",J110,0)</f>
        <v>0</v>
      </c>
      <c r="BF110" s="525">
        <f>IF(N110="snížená",J110,0)</f>
        <v>0</v>
      </c>
      <c r="BG110" s="525">
        <f>IF(N110="zákl. přenesená",J110,0)</f>
        <v>0</v>
      </c>
      <c r="BH110" s="525">
        <f>IF(N110="sníž. přenesená",J110,0)</f>
        <v>0</v>
      </c>
      <c r="BI110" s="525">
        <f>IF(N110="nulová",J110,0)</f>
        <v>0</v>
      </c>
      <c r="BJ110" s="435" t="s">
        <v>20</v>
      </c>
      <c r="BK110" s="525">
        <f>ROUND(I110*H110,2)</f>
        <v>0</v>
      </c>
      <c r="BL110" s="435" t="s">
        <v>141</v>
      </c>
      <c r="BM110" s="524" t="s">
        <v>1336</v>
      </c>
    </row>
    <row r="111" spans="1:65" s="445" customFormat="1" ht="29.25" x14ac:dyDescent="0.2">
      <c r="A111" s="442"/>
      <c r="B111" s="443"/>
      <c r="C111" s="442"/>
      <c r="D111" s="526" t="s">
        <v>143</v>
      </c>
      <c r="E111" s="442"/>
      <c r="F111" s="527" t="s">
        <v>182</v>
      </c>
      <c r="G111" s="442"/>
      <c r="H111" s="442"/>
      <c r="I111" s="429"/>
      <c r="J111" s="442"/>
      <c r="K111" s="442"/>
      <c r="L111" s="443"/>
      <c r="M111" s="528"/>
      <c r="N111" s="529"/>
      <c r="O111" s="530"/>
      <c r="P111" s="530"/>
      <c r="Q111" s="530"/>
      <c r="R111" s="530"/>
      <c r="S111" s="530"/>
      <c r="T111" s="531"/>
      <c r="U111" s="442"/>
      <c r="V111" s="442"/>
      <c r="W111" s="442"/>
      <c r="X111" s="442"/>
      <c r="Y111" s="442"/>
      <c r="Z111" s="442"/>
      <c r="AA111" s="442"/>
      <c r="AB111" s="442"/>
      <c r="AC111" s="442"/>
      <c r="AD111" s="442"/>
      <c r="AE111" s="442"/>
      <c r="AT111" s="435" t="s">
        <v>143</v>
      </c>
      <c r="AU111" s="435" t="s">
        <v>80</v>
      </c>
    </row>
    <row r="112" spans="1:65" s="532" customFormat="1" x14ac:dyDescent="0.2">
      <c r="B112" s="533"/>
      <c r="D112" s="526" t="s">
        <v>145</v>
      </c>
      <c r="E112" s="534" t="s">
        <v>3</v>
      </c>
      <c r="F112" s="535" t="s">
        <v>1334</v>
      </c>
      <c r="H112" s="536">
        <v>49.174999999999997</v>
      </c>
      <c r="I112" s="430"/>
      <c r="L112" s="533"/>
      <c r="M112" s="537"/>
      <c r="N112" s="538"/>
      <c r="O112" s="538"/>
      <c r="P112" s="538"/>
      <c r="Q112" s="538"/>
      <c r="R112" s="538"/>
      <c r="S112" s="538"/>
      <c r="T112" s="539"/>
      <c r="AT112" s="534" t="s">
        <v>145</v>
      </c>
      <c r="AU112" s="534" t="s">
        <v>80</v>
      </c>
      <c r="AV112" s="532" t="s">
        <v>80</v>
      </c>
      <c r="AW112" s="532" t="s">
        <v>33</v>
      </c>
      <c r="AX112" s="532" t="s">
        <v>20</v>
      </c>
      <c r="AY112" s="534" t="s">
        <v>134</v>
      </c>
    </row>
    <row r="113" spans="1:65" s="445" customFormat="1" ht="16.5" customHeight="1" x14ac:dyDescent="0.2">
      <c r="A113" s="442"/>
      <c r="B113" s="443"/>
      <c r="C113" s="514" t="s">
        <v>184</v>
      </c>
      <c r="D113" s="514" t="s">
        <v>136</v>
      </c>
      <c r="E113" s="515" t="s">
        <v>1031</v>
      </c>
      <c r="F113" s="516" t="s">
        <v>1032</v>
      </c>
      <c r="G113" s="517" t="s">
        <v>156</v>
      </c>
      <c r="H113" s="518">
        <v>9.8350000000000009</v>
      </c>
      <c r="I113" s="401"/>
      <c r="J113" s="519">
        <f>ROUND(I113*H113,2)</f>
        <v>0</v>
      </c>
      <c r="K113" s="516" t="s">
        <v>140</v>
      </c>
      <c r="L113" s="443"/>
      <c r="M113" s="520" t="s">
        <v>3</v>
      </c>
      <c r="N113" s="521" t="s">
        <v>42</v>
      </c>
      <c r="O113" s="522">
        <v>7.1999999999999995E-2</v>
      </c>
      <c r="P113" s="522">
        <f>O113*H113</f>
        <v>0.70811999999999997</v>
      </c>
      <c r="Q113" s="522">
        <v>0</v>
      </c>
      <c r="R113" s="522">
        <f>Q113*H113</f>
        <v>0</v>
      </c>
      <c r="S113" s="522">
        <v>0</v>
      </c>
      <c r="T113" s="523">
        <f>S113*H113</f>
        <v>0</v>
      </c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R113" s="524" t="s">
        <v>141</v>
      </c>
      <c r="AT113" s="524" t="s">
        <v>136</v>
      </c>
      <c r="AU113" s="524" t="s">
        <v>80</v>
      </c>
      <c r="AY113" s="435" t="s">
        <v>134</v>
      </c>
      <c r="BE113" s="525">
        <f>IF(N113="základní",J113,0)</f>
        <v>0</v>
      </c>
      <c r="BF113" s="525">
        <f>IF(N113="snížená",J113,0)</f>
        <v>0</v>
      </c>
      <c r="BG113" s="525">
        <f>IF(N113="zákl. přenesená",J113,0)</f>
        <v>0</v>
      </c>
      <c r="BH113" s="525">
        <f>IF(N113="sníž. přenesená",J113,0)</f>
        <v>0</v>
      </c>
      <c r="BI113" s="525">
        <f>IF(N113="nulová",J113,0)</f>
        <v>0</v>
      </c>
      <c r="BJ113" s="435" t="s">
        <v>20</v>
      </c>
      <c r="BK113" s="525">
        <f>ROUND(I113*H113,2)</f>
        <v>0</v>
      </c>
      <c r="BL113" s="435" t="s">
        <v>141</v>
      </c>
      <c r="BM113" s="524" t="s">
        <v>1337</v>
      </c>
    </row>
    <row r="114" spans="1:65" s="445" customFormat="1" ht="19.5" x14ac:dyDescent="0.2">
      <c r="A114" s="442"/>
      <c r="B114" s="443"/>
      <c r="C114" s="442"/>
      <c r="D114" s="526" t="s">
        <v>143</v>
      </c>
      <c r="E114" s="442"/>
      <c r="F114" s="527" t="s">
        <v>1034</v>
      </c>
      <c r="G114" s="442"/>
      <c r="H114" s="442"/>
      <c r="I114" s="429"/>
      <c r="J114" s="442"/>
      <c r="K114" s="442"/>
      <c r="L114" s="443"/>
      <c r="M114" s="528"/>
      <c r="N114" s="529"/>
      <c r="O114" s="530"/>
      <c r="P114" s="530"/>
      <c r="Q114" s="530"/>
      <c r="R114" s="530"/>
      <c r="S114" s="530"/>
      <c r="T114" s="531"/>
      <c r="U114" s="442"/>
      <c r="V114" s="442"/>
      <c r="W114" s="442"/>
      <c r="X114" s="442"/>
      <c r="Y114" s="442"/>
      <c r="Z114" s="442"/>
      <c r="AA114" s="442"/>
      <c r="AB114" s="442"/>
      <c r="AC114" s="442"/>
      <c r="AD114" s="442"/>
      <c r="AE114" s="442"/>
      <c r="AT114" s="435" t="s">
        <v>143</v>
      </c>
      <c r="AU114" s="435" t="s">
        <v>80</v>
      </c>
    </row>
    <row r="115" spans="1:65" s="532" customFormat="1" x14ac:dyDescent="0.2">
      <c r="B115" s="533"/>
      <c r="D115" s="526" t="s">
        <v>145</v>
      </c>
      <c r="E115" s="534" t="s">
        <v>3</v>
      </c>
      <c r="F115" s="535" t="s">
        <v>1338</v>
      </c>
      <c r="H115" s="536">
        <v>9.8350000000000009</v>
      </c>
      <c r="I115" s="430"/>
      <c r="L115" s="533"/>
      <c r="M115" s="537"/>
      <c r="N115" s="538"/>
      <c r="O115" s="538"/>
      <c r="P115" s="538"/>
      <c r="Q115" s="538"/>
      <c r="R115" s="538"/>
      <c r="S115" s="538"/>
      <c r="T115" s="539"/>
      <c r="AT115" s="534" t="s">
        <v>145</v>
      </c>
      <c r="AU115" s="534" t="s">
        <v>80</v>
      </c>
      <c r="AV115" s="532" t="s">
        <v>80</v>
      </c>
      <c r="AW115" s="532" t="s">
        <v>33</v>
      </c>
      <c r="AX115" s="532" t="s">
        <v>20</v>
      </c>
      <c r="AY115" s="534" t="s">
        <v>134</v>
      </c>
    </row>
    <row r="116" spans="1:65" s="445" customFormat="1" ht="16.5" customHeight="1" x14ac:dyDescent="0.2">
      <c r="A116" s="442"/>
      <c r="B116" s="443"/>
      <c r="C116" s="514" t="s">
        <v>190</v>
      </c>
      <c r="D116" s="514" t="s">
        <v>136</v>
      </c>
      <c r="E116" s="515" t="s">
        <v>185</v>
      </c>
      <c r="F116" s="516" t="s">
        <v>186</v>
      </c>
      <c r="G116" s="517" t="s">
        <v>156</v>
      </c>
      <c r="H116" s="518">
        <v>9.8350000000000009</v>
      </c>
      <c r="I116" s="401"/>
      <c r="J116" s="519">
        <f>ROUND(I116*H116,2)</f>
        <v>0</v>
      </c>
      <c r="K116" s="516" t="s">
        <v>140</v>
      </c>
      <c r="L116" s="443"/>
      <c r="M116" s="520" t="s">
        <v>3</v>
      </c>
      <c r="N116" s="521" t="s">
        <v>42</v>
      </c>
      <c r="O116" s="522">
        <v>9.6000000000000002E-2</v>
      </c>
      <c r="P116" s="522">
        <f>O116*H116</f>
        <v>0.94416000000000011</v>
      </c>
      <c r="Q116" s="522">
        <v>0</v>
      </c>
      <c r="R116" s="522">
        <f>Q116*H116</f>
        <v>0</v>
      </c>
      <c r="S116" s="522">
        <v>0</v>
      </c>
      <c r="T116" s="523">
        <f>S116*H116</f>
        <v>0</v>
      </c>
      <c r="U116" s="442"/>
      <c r="V116" s="442"/>
      <c r="W116" s="442"/>
      <c r="X116" s="442"/>
      <c r="Y116" s="442"/>
      <c r="Z116" s="442"/>
      <c r="AA116" s="442"/>
      <c r="AB116" s="442"/>
      <c r="AC116" s="442"/>
      <c r="AD116" s="442"/>
      <c r="AE116" s="442"/>
      <c r="AR116" s="524" t="s">
        <v>141</v>
      </c>
      <c r="AT116" s="524" t="s">
        <v>136</v>
      </c>
      <c r="AU116" s="524" t="s">
        <v>80</v>
      </c>
      <c r="AY116" s="435" t="s">
        <v>134</v>
      </c>
      <c r="BE116" s="525">
        <f>IF(N116="základní",J116,0)</f>
        <v>0</v>
      </c>
      <c r="BF116" s="525">
        <f>IF(N116="snížená",J116,0)</f>
        <v>0</v>
      </c>
      <c r="BG116" s="525">
        <f>IF(N116="zákl. přenesená",J116,0)</f>
        <v>0</v>
      </c>
      <c r="BH116" s="525">
        <f>IF(N116="sníž. přenesená",J116,0)</f>
        <v>0</v>
      </c>
      <c r="BI116" s="525">
        <f>IF(N116="nulová",J116,0)</f>
        <v>0</v>
      </c>
      <c r="BJ116" s="435" t="s">
        <v>20</v>
      </c>
      <c r="BK116" s="525">
        <f>ROUND(I116*H116,2)</f>
        <v>0</v>
      </c>
      <c r="BL116" s="435" t="s">
        <v>141</v>
      </c>
      <c r="BM116" s="524" t="s">
        <v>1339</v>
      </c>
    </row>
    <row r="117" spans="1:65" s="445" customFormat="1" ht="19.5" x14ac:dyDescent="0.2">
      <c r="A117" s="442"/>
      <c r="B117" s="443"/>
      <c r="C117" s="442"/>
      <c r="D117" s="526" t="s">
        <v>143</v>
      </c>
      <c r="E117" s="442"/>
      <c r="F117" s="527" t="s">
        <v>188</v>
      </c>
      <c r="G117" s="442"/>
      <c r="H117" s="442"/>
      <c r="I117" s="429"/>
      <c r="J117" s="442"/>
      <c r="K117" s="442"/>
      <c r="L117" s="443"/>
      <c r="M117" s="528"/>
      <c r="N117" s="529"/>
      <c r="O117" s="530"/>
      <c r="P117" s="530"/>
      <c r="Q117" s="530"/>
      <c r="R117" s="530"/>
      <c r="S117" s="530"/>
      <c r="T117" s="531"/>
      <c r="U117" s="442"/>
      <c r="V117" s="442"/>
      <c r="W117" s="442"/>
      <c r="X117" s="442"/>
      <c r="Y117" s="442"/>
      <c r="Z117" s="442"/>
      <c r="AA117" s="442"/>
      <c r="AB117" s="442"/>
      <c r="AC117" s="442"/>
      <c r="AD117" s="442"/>
      <c r="AE117" s="442"/>
      <c r="AT117" s="435" t="s">
        <v>143</v>
      </c>
      <c r="AU117" s="435" t="s">
        <v>80</v>
      </c>
    </row>
    <row r="118" spans="1:65" s="532" customFormat="1" x14ac:dyDescent="0.2">
      <c r="B118" s="533"/>
      <c r="D118" s="526" t="s">
        <v>145</v>
      </c>
      <c r="E118" s="534" t="s">
        <v>3</v>
      </c>
      <c r="F118" s="535" t="s">
        <v>1338</v>
      </c>
      <c r="H118" s="536">
        <v>9.8350000000000009</v>
      </c>
      <c r="I118" s="430"/>
      <c r="L118" s="533"/>
      <c r="M118" s="537"/>
      <c r="N118" s="538"/>
      <c r="O118" s="538"/>
      <c r="P118" s="538"/>
      <c r="Q118" s="538"/>
      <c r="R118" s="538"/>
      <c r="S118" s="538"/>
      <c r="T118" s="539"/>
      <c r="AT118" s="534" t="s">
        <v>145</v>
      </c>
      <c r="AU118" s="534" t="s">
        <v>80</v>
      </c>
      <c r="AV118" s="532" t="s">
        <v>80</v>
      </c>
      <c r="AW118" s="532" t="s">
        <v>33</v>
      </c>
      <c r="AX118" s="532" t="s">
        <v>20</v>
      </c>
      <c r="AY118" s="534" t="s">
        <v>134</v>
      </c>
    </row>
    <row r="119" spans="1:65" s="445" customFormat="1" ht="16.5" customHeight="1" x14ac:dyDescent="0.2">
      <c r="A119" s="442"/>
      <c r="B119" s="443"/>
      <c r="C119" s="514" t="s">
        <v>196</v>
      </c>
      <c r="D119" s="514" t="s">
        <v>136</v>
      </c>
      <c r="E119" s="515" t="s">
        <v>191</v>
      </c>
      <c r="F119" s="516" t="s">
        <v>192</v>
      </c>
      <c r="G119" s="517" t="s">
        <v>156</v>
      </c>
      <c r="H119" s="518">
        <v>19.670000000000002</v>
      </c>
      <c r="I119" s="401"/>
      <c r="J119" s="519">
        <f>ROUND(I119*H119,2)</f>
        <v>0</v>
      </c>
      <c r="K119" s="516" t="s">
        <v>140</v>
      </c>
      <c r="L119" s="443"/>
      <c r="M119" s="520" t="s">
        <v>3</v>
      </c>
      <c r="N119" s="521" t="s">
        <v>42</v>
      </c>
      <c r="O119" s="522">
        <v>8.9999999999999993E-3</v>
      </c>
      <c r="P119" s="522">
        <f>O119*H119</f>
        <v>0.17702999999999999</v>
      </c>
      <c r="Q119" s="522">
        <v>0</v>
      </c>
      <c r="R119" s="522">
        <f>Q119*H119</f>
        <v>0</v>
      </c>
      <c r="S119" s="522">
        <v>0</v>
      </c>
      <c r="T119" s="523">
        <f>S119*H119</f>
        <v>0</v>
      </c>
      <c r="U119" s="442"/>
      <c r="V119" s="442"/>
      <c r="W119" s="442"/>
      <c r="X119" s="442"/>
      <c r="Y119" s="442"/>
      <c r="Z119" s="442"/>
      <c r="AA119" s="442"/>
      <c r="AB119" s="442"/>
      <c r="AC119" s="442"/>
      <c r="AD119" s="442"/>
      <c r="AE119" s="442"/>
      <c r="AR119" s="524" t="s">
        <v>141</v>
      </c>
      <c r="AT119" s="524" t="s">
        <v>136</v>
      </c>
      <c r="AU119" s="524" t="s">
        <v>80</v>
      </c>
      <c r="AY119" s="435" t="s">
        <v>134</v>
      </c>
      <c r="BE119" s="525">
        <f>IF(N119="základní",J119,0)</f>
        <v>0</v>
      </c>
      <c r="BF119" s="525">
        <f>IF(N119="snížená",J119,0)</f>
        <v>0</v>
      </c>
      <c r="BG119" s="525">
        <f>IF(N119="zákl. přenesená",J119,0)</f>
        <v>0</v>
      </c>
      <c r="BH119" s="525">
        <f>IF(N119="sníž. přenesená",J119,0)</f>
        <v>0</v>
      </c>
      <c r="BI119" s="525">
        <f>IF(N119="nulová",J119,0)</f>
        <v>0</v>
      </c>
      <c r="BJ119" s="435" t="s">
        <v>20</v>
      </c>
      <c r="BK119" s="525">
        <f>ROUND(I119*H119,2)</f>
        <v>0</v>
      </c>
      <c r="BL119" s="435" t="s">
        <v>141</v>
      </c>
      <c r="BM119" s="524" t="s">
        <v>1340</v>
      </c>
    </row>
    <row r="120" spans="1:65" s="445" customFormat="1" x14ac:dyDescent="0.2">
      <c r="A120" s="442"/>
      <c r="B120" s="443"/>
      <c r="C120" s="442"/>
      <c r="D120" s="526" t="s">
        <v>143</v>
      </c>
      <c r="E120" s="442"/>
      <c r="F120" s="527" t="s">
        <v>194</v>
      </c>
      <c r="G120" s="442"/>
      <c r="H120" s="442"/>
      <c r="I120" s="429"/>
      <c r="J120" s="442"/>
      <c r="K120" s="442"/>
      <c r="L120" s="443"/>
      <c r="M120" s="528"/>
      <c r="N120" s="529"/>
      <c r="O120" s="530"/>
      <c r="P120" s="530"/>
      <c r="Q120" s="530"/>
      <c r="R120" s="530"/>
      <c r="S120" s="530"/>
      <c r="T120" s="531"/>
      <c r="U120" s="442"/>
      <c r="V120" s="442"/>
      <c r="W120" s="442"/>
      <c r="X120" s="442"/>
      <c r="Y120" s="442"/>
      <c r="Z120" s="442"/>
      <c r="AA120" s="442"/>
      <c r="AB120" s="442"/>
      <c r="AC120" s="442"/>
      <c r="AD120" s="442"/>
      <c r="AE120" s="442"/>
      <c r="AT120" s="435" t="s">
        <v>143</v>
      </c>
      <c r="AU120" s="435" t="s">
        <v>80</v>
      </c>
    </row>
    <row r="121" spans="1:65" s="532" customFormat="1" x14ac:dyDescent="0.2">
      <c r="B121" s="533"/>
      <c r="D121" s="526" t="s">
        <v>145</v>
      </c>
      <c r="E121" s="534" t="s">
        <v>3</v>
      </c>
      <c r="F121" s="535" t="s">
        <v>1341</v>
      </c>
      <c r="H121" s="536">
        <v>19.670000000000002</v>
      </c>
      <c r="I121" s="430"/>
      <c r="L121" s="533"/>
      <c r="M121" s="537"/>
      <c r="N121" s="538"/>
      <c r="O121" s="538"/>
      <c r="P121" s="538"/>
      <c r="Q121" s="538"/>
      <c r="R121" s="538"/>
      <c r="S121" s="538"/>
      <c r="T121" s="539"/>
      <c r="AT121" s="534" t="s">
        <v>145</v>
      </c>
      <c r="AU121" s="534" t="s">
        <v>80</v>
      </c>
      <c r="AV121" s="532" t="s">
        <v>80</v>
      </c>
      <c r="AW121" s="532" t="s">
        <v>33</v>
      </c>
      <c r="AX121" s="532" t="s">
        <v>20</v>
      </c>
      <c r="AY121" s="534" t="s">
        <v>134</v>
      </c>
    </row>
    <row r="122" spans="1:65" s="445" customFormat="1" ht="16.5" customHeight="1" x14ac:dyDescent="0.2">
      <c r="A122" s="442"/>
      <c r="B122" s="443"/>
      <c r="C122" s="514" t="s">
        <v>203</v>
      </c>
      <c r="D122" s="514" t="s">
        <v>136</v>
      </c>
      <c r="E122" s="515" t="s">
        <v>197</v>
      </c>
      <c r="F122" s="516" t="s">
        <v>198</v>
      </c>
      <c r="G122" s="517" t="s">
        <v>199</v>
      </c>
      <c r="H122" s="518">
        <v>39.340000000000003</v>
      </c>
      <c r="I122" s="401"/>
      <c r="J122" s="519">
        <f>ROUND(I122*H122,2)</f>
        <v>0</v>
      </c>
      <c r="K122" s="516" t="s">
        <v>140</v>
      </c>
      <c r="L122" s="443"/>
      <c r="M122" s="520" t="s">
        <v>3</v>
      </c>
      <c r="N122" s="521" t="s">
        <v>42</v>
      </c>
      <c r="O122" s="522">
        <v>0</v>
      </c>
      <c r="P122" s="522">
        <f>O122*H122</f>
        <v>0</v>
      </c>
      <c r="Q122" s="522">
        <v>0</v>
      </c>
      <c r="R122" s="522">
        <f>Q122*H122</f>
        <v>0</v>
      </c>
      <c r="S122" s="522">
        <v>0</v>
      </c>
      <c r="T122" s="523">
        <f>S122*H122</f>
        <v>0</v>
      </c>
      <c r="U122" s="442"/>
      <c r="V122" s="442"/>
      <c r="W122" s="442"/>
      <c r="X122" s="442"/>
      <c r="Y122" s="442"/>
      <c r="Z122" s="442"/>
      <c r="AA122" s="442"/>
      <c r="AB122" s="442"/>
      <c r="AC122" s="442"/>
      <c r="AD122" s="442"/>
      <c r="AE122" s="442"/>
      <c r="AR122" s="524" t="s">
        <v>141</v>
      </c>
      <c r="AT122" s="524" t="s">
        <v>136</v>
      </c>
      <c r="AU122" s="524" t="s">
        <v>80</v>
      </c>
      <c r="AY122" s="435" t="s">
        <v>134</v>
      </c>
      <c r="BE122" s="525">
        <f>IF(N122="základní",J122,0)</f>
        <v>0</v>
      </c>
      <c r="BF122" s="525">
        <f>IF(N122="snížená",J122,0)</f>
        <v>0</v>
      </c>
      <c r="BG122" s="525">
        <f>IF(N122="zákl. přenesená",J122,0)</f>
        <v>0</v>
      </c>
      <c r="BH122" s="525">
        <f>IF(N122="sníž. přenesená",J122,0)</f>
        <v>0</v>
      </c>
      <c r="BI122" s="525">
        <f>IF(N122="nulová",J122,0)</f>
        <v>0</v>
      </c>
      <c r="BJ122" s="435" t="s">
        <v>20</v>
      </c>
      <c r="BK122" s="525">
        <f>ROUND(I122*H122,2)</f>
        <v>0</v>
      </c>
      <c r="BL122" s="435" t="s">
        <v>141</v>
      </c>
      <c r="BM122" s="524" t="s">
        <v>1342</v>
      </c>
    </row>
    <row r="123" spans="1:65" s="445" customFormat="1" ht="19.5" x14ac:dyDescent="0.2">
      <c r="A123" s="442"/>
      <c r="B123" s="443"/>
      <c r="C123" s="442"/>
      <c r="D123" s="526" t="s">
        <v>143</v>
      </c>
      <c r="E123" s="442"/>
      <c r="F123" s="527" t="s">
        <v>201</v>
      </c>
      <c r="G123" s="442"/>
      <c r="H123" s="442"/>
      <c r="I123" s="429"/>
      <c r="J123" s="442"/>
      <c r="K123" s="442"/>
      <c r="L123" s="443"/>
      <c r="M123" s="528"/>
      <c r="N123" s="529"/>
      <c r="O123" s="530"/>
      <c r="P123" s="530"/>
      <c r="Q123" s="530"/>
      <c r="R123" s="530"/>
      <c r="S123" s="530"/>
      <c r="T123" s="531"/>
      <c r="U123" s="442"/>
      <c r="V123" s="442"/>
      <c r="W123" s="442"/>
      <c r="X123" s="442"/>
      <c r="Y123" s="442"/>
      <c r="Z123" s="442"/>
      <c r="AA123" s="442"/>
      <c r="AB123" s="442"/>
      <c r="AC123" s="442"/>
      <c r="AD123" s="442"/>
      <c r="AE123" s="442"/>
      <c r="AT123" s="435" t="s">
        <v>143</v>
      </c>
      <c r="AU123" s="435" t="s">
        <v>80</v>
      </c>
    </row>
    <row r="124" spans="1:65" s="532" customFormat="1" x14ac:dyDescent="0.2">
      <c r="B124" s="533"/>
      <c r="D124" s="526" t="s">
        <v>145</v>
      </c>
      <c r="E124" s="534" t="s">
        <v>3</v>
      </c>
      <c r="F124" s="535" t="s">
        <v>1343</v>
      </c>
      <c r="H124" s="536">
        <v>39.340000000000003</v>
      </c>
      <c r="I124" s="430"/>
      <c r="L124" s="533"/>
      <c r="M124" s="537"/>
      <c r="N124" s="538"/>
      <c r="O124" s="538"/>
      <c r="P124" s="538"/>
      <c r="Q124" s="538"/>
      <c r="R124" s="538"/>
      <c r="S124" s="538"/>
      <c r="T124" s="539"/>
      <c r="AT124" s="534" t="s">
        <v>145</v>
      </c>
      <c r="AU124" s="534" t="s">
        <v>80</v>
      </c>
      <c r="AV124" s="532" t="s">
        <v>80</v>
      </c>
      <c r="AW124" s="532" t="s">
        <v>33</v>
      </c>
      <c r="AX124" s="532" t="s">
        <v>20</v>
      </c>
      <c r="AY124" s="534" t="s">
        <v>134</v>
      </c>
    </row>
    <row r="125" spans="1:65" s="501" customFormat="1" ht="22.9" customHeight="1" x14ac:dyDescent="0.2">
      <c r="B125" s="502"/>
      <c r="D125" s="503" t="s">
        <v>70</v>
      </c>
      <c r="E125" s="512" t="s">
        <v>254</v>
      </c>
      <c r="F125" s="512" t="s">
        <v>1344</v>
      </c>
      <c r="I125" s="434"/>
      <c r="J125" s="513">
        <f>BK125</f>
        <v>0</v>
      </c>
      <c r="L125" s="502"/>
      <c r="M125" s="506"/>
      <c r="N125" s="507"/>
      <c r="O125" s="507"/>
      <c r="P125" s="508">
        <f>SUM(P126:P142)</f>
        <v>42.355000000000004</v>
      </c>
      <c r="Q125" s="507"/>
      <c r="R125" s="508">
        <f>SUM(R126:R142)</f>
        <v>0</v>
      </c>
      <c r="S125" s="507"/>
      <c r="T125" s="509">
        <f>SUM(T126:T142)</f>
        <v>0</v>
      </c>
      <c r="AR125" s="503" t="s">
        <v>20</v>
      </c>
      <c r="AT125" s="510" t="s">
        <v>70</v>
      </c>
      <c r="AU125" s="510" t="s">
        <v>20</v>
      </c>
      <c r="AY125" s="503" t="s">
        <v>134</v>
      </c>
      <c r="BK125" s="511">
        <f>SUM(BK126:BK142)</f>
        <v>0</v>
      </c>
    </row>
    <row r="126" spans="1:65" s="445" customFormat="1" ht="16.5" customHeight="1" x14ac:dyDescent="0.2">
      <c r="A126" s="442"/>
      <c r="B126" s="443"/>
      <c r="C126" s="514" t="s">
        <v>209</v>
      </c>
      <c r="D126" s="514" t="s">
        <v>136</v>
      </c>
      <c r="E126" s="515" t="s">
        <v>1345</v>
      </c>
      <c r="F126" s="516" t="s">
        <v>1346</v>
      </c>
      <c r="G126" s="517" t="s">
        <v>219</v>
      </c>
      <c r="H126" s="518">
        <v>430</v>
      </c>
      <c r="I126" s="401"/>
      <c r="J126" s="519">
        <f>ROUND(I126*H126,2)</f>
        <v>0</v>
      </c>
      <c r="K126" s="516" t="s">
        <v>140</v>
      </c>
      <c r="L126" s="443"/>
      <c r="M126" s="520" t="s">
        <v>3</v>
      </c>
      <c r="N126" s="521" t="s">
        <v>42</v>
      </c>
      <c r="O126" s="522">
        <v>2.5999999999999999E-2</v>
      </c>
      <c r="P126" s="522">
        <f>O126*H126</f>
        <v>11.18</v>
      </c>
      <c r="Q126" s="522">
        <v>0</v>
      </c>
      <c r="R126" s="522">
        <f>Q126*H126</f>
        <v>0</v>
      </c>
      <c r="S126" s="522">
        <v>0</v>
      </c>
      <c r="T126" s="523">
        <f>S126*H126</f>
        <v>0</v>
      </c>
      <c r="U126" s="442"/>
      <c r="V126" s="442"/>
      <c r="W126" s="442"/>
      <c r="X126" s="442"/>
      <c r="Y126" s="442"/>
      <c r="Z126" s="442"/>
      <c r="AA126" s="442"/>
      <c r="AB126" s="442"/>
      <c r="AC126" s="442"/>
      <c r="AD126" s="442"/>
      <c r="AE126" s="442"/>
      <c r="AR126" s="524" t="s">
        <v>141</v>
      </c>
      <c r="AT126" s="524" t="s">
        <v>136</v>
      </c>
      <c r="AU126" s="524" t="s">
        <v>80</v>
      </c>
      <c r="AY126" s="435" t="s">
        <v>134</v>
      </c>
      <c r="BE126" s="525">
        <f>IF(N126="základní",J126,0)</f>
        <v>0</v>
      </c>
      <c r="BF126" s="525">
        <f>IF(N126="snížená",J126,0)</f>
        <v>0</v>
      </c>
      <c r="BG126" s="525">
        <f>IF(N126="zákl. přenesená",J126,0)</f>
        <v>0</v>
      </c>
      <c r="BH126" s="525">
        <f>IF(N126="sníž. přenesená",J126,0)</f>
        <v>0</v>
      </c>
      <c r="BI126" s="525">
        <f>IF(N126="nulová",J126,0)</f>
        <v>0</v>
      </c>
      <c r="BJ126" s="435" t="s">
        <v>20</v>
      </c>
      <c r="BK126" s="525">
        <f>ROUND(I126*H126,2)</f>
        <v>0</v>
      </c>
      <c r="BL126" s="435" t="s">
        <v>141</v>
      </c>
      <c r="BM126" s="524" t="s">
        <v>1347</v>
      </c>
    </row>
    <row r="127" spans="1:65" s="445" customFormat="1" x14ac:dyDescent="0.2">
      <c r="A127" s="442"/>
      <c r="B127" s="443"/>
      <c r="C127" s="442"/>
      <c r="D127" s="526" t="s">
        <v>143</v>
      </c>
      <c r="E127" s="442"/>
      <c r="F127" s="527" t="s">
        <v>1348</v>
      </c>
      <c r="G127" s="442"/>
      <c r="H127" s="442"/>
      <c r="I127" s="429"/>
      <c r="J127" s="442"/>
      <c r="K127" s="442"/>
      <c r="L127" s="443"/>
      <c r="M127" s="528"/>
      <c r="N127" s="529"/>
      <c r="O127" s="530"/>
      <c r="P127" s="530"/>
      <c r="Q127" s="530"/>
      <c r="R127" s="530"/>
      <c r="S127" s="530"/>
      <c r="T127" s="531"/>
      <c r="U127" s="442"/>
      <c r="V127" s="442"/>
      <c r="W127" s="442"/>
      <c r="X127" s="442"/>
      <c r="Y127" s="442"/>
      <c r="Z127" s="442"/>
      <c r="AA127" s="442"/>
      <c r="AB127" s="442"/>
      <c r="AC127" s="442"/>
      <c r="AD127" s="442"/>
      <c r="AE127" s="442"/>
      <c r="AT127" s="435" t="s">
        <v>143</v>
      </c>
      <c r="AU127" s="435" t="s">
        <v>80</v>
      </c>
    </row>
    <row r="128" spans="1:65" s="445" customFormat="1" ht="16.5" customHeight="1" x14ac:dyDescent="0.2">
      <c r="A128" s="442"/>
      <c r="B128" s="443"/>
      <c r="C128" s="514" t="s">
        <v>216</v>
      </c>
      <c r="D128" s="514" t="s">
        <v>136</v>
      </c>
      <c r="E128" s="515" t="s">
        <v>1349</v>
      </c>
      <c r="F128" s="516" t="s">
        <v>1350</v>
      </c>
      <c r="G128" s="517" t="s">
        <v>219</v>
      </c>
      <c r="H128" s="518">
        <v>430</v>
      </c>
      <c r="I128" s="401"/>
      <c r="J128" s="519">
        <f>ROUND(I128*H128,2)</f>
        <v>0</v>
      </c>
      <c r="K128" s="516" t="s">
        <v>140</v>
      </c>
      <c r="L128" s="443"/>
      <c r="M128" s="520" t="s">
        <v>3</v>
      </c>
      <c r="N128" s="521" t="s">
        <v>42</v>
      </c>
      <c r="O128" s="522">
        <v>4.3999999999999997E-2</v>
      </c>
      <c r="P128" s="522">
        <f>O128*H128</f>
        <v>18.919999999999998</v>
      </c>
      <c r="Q128" s="522">
        <v>0</v>
      </c>
      <c r="R128" s="522">
        <f>Q128*H128</f>
        <v>0</v>
      </c>
      <c r="S128" s="522">
        <v>0</v>
      </c>
      <c r="T128" s="523">
        <f>S128*H128</f>
        <v>0</v>
      </c>
      <c r="U128" s="442"/>
      <c r="V128" s="442"/>
      <c r="W128" s="442"/>
      <c r="X128" s="442"/>
      <c r="Y128" s="442"/>
      <c r="Z128" s="442"/>
      <c r="AA128" s="442"/>
      <c r="AB128" s="442"/>
      <c r="AC128" s="442"/>
      <c r="AD128" s="442"/>
      <c r="AE128" s="442"/>
      <c r="AR128" s="524" t="s">
        <v>141</v>
      </c>
      <c r="AT128" s="524" t="s">
        <v>136</v>
      </c>
      <c r="AU128" s="524" t="s">
        <v>80</v>
      </c>
      <c r="AY128" s="435" t="s">
        <v>134</v>
      </c>
      <c r="BE128" s="525">
        <f>IF(N128="základní",J128,0)</f>
        <v>0</v>
      </c>
      <c r="BF128" s="525">
        <f>IF(N128="snížená",J128,0)</f>
        <v>0</v>
      </c>
      <c r="BG128" s="525">
        <f>IF(N128="zákl. přenesená",J128,0)</f>
        <v>0</v>
      </c>
      <c r="BH128" s="525">
        <f>IF(N128="sníž. přenesená",J128,0)</f>
        <v>0</v>
      </c>
      <c r="BI128" s="525">
        <f>IF(N128="nulová",J128,0)</f>
        <v>0</v>
      </c>
      <c r="BJ128" s="435" t="s">
        <v>20</v>
      </c>
      <c r="BK128" s="525">
        <f>ROUND(I128*H128,2)</f>
        <v>0</v>
      </c>
      <c r="BL128" s="435" t="s">
        <v>141</v>
      </c>
      <c r="BM128" s="524" t="s">
        <v>1351</v>
      </c>
    </row>
    <row r="129" spans="1:65" s="445" customFormat="1" ht="19.5" x14ac:dyDescent="0.2">
      <c r="A129" s="442"/>
      <c r="B129" s="443"/>
      <c r="C129" s="442"/>
      <c r="D129" s="526" t="s">
        <v>143</v>
      </c>
      <c r="E129" s="442"/>
      <c r="F129" s="527" t="s">
        <v>1352</v>
      </c>
      <c r="G129" s="442"/>
      <c r="H129" s="442"/>
      <c r="I129" s="429"/>
      <c r="J129" s="442"/>
      <c r="K129" s="442"/>
      <c r="L129" s="443"/>
      <c r="M129" s="528"/>
      <c r="N129" s="529"/>
      <c r="O129" s="530"/>
      <c r="P129" s="530"/>
      <c r="Q129" s="530"/>
      <c r="R129" s="530"/>
      <c r="S129" s="530"/>
      <c r="T129" s="531"/>
      <c r="U129" s="442"/>
      <c r="V129" s="442"/>
      <c r="W129" s="442"/>
      <c r="X129" s="442"/>
      <c r="Y129" s="442"/>
      <c r="Z129" s="442"/>
      <c r="AA129" s="442"/>
      <c r="AB129" s="442"/>
      <c r="AC129" s="442"/>
      <c r="AD129" s="442"/>
      <c r="AE129" s="442"/>
      <c r="AT129" s="435" t="s">
        <v>143</v>
      </c>
      <c r="AU129" s="435" t="s">
        <v>80</v>
      </c>
    </row>
    <row r="130" spans="1:65" s="445" customFormat="1" ht="16.5" customHeight="1" x14ac:dyDescent="0.2">
      <c r="A130" s="442"/>
      <c r="B130" s="443"/>
      <c r="C130" s="563" t="s">
        <v>222</v>
      </c>
      <c r="D130" s="563" t="s">
        <v>292</v>
      </c>
      <c r="E130" s="564" t="s">
        <v>1353</v>
      </c>
      <c r="F130" s="565" t="s">
        <v>1354</v>
      </c>
      <c r="G130" s="566" t="s">
        <v>199</v>
      </c>
      <c r="H130" s="567">
        <v>10</v>
      </c>
      <c r="I130" s="402"/>
      <c r="J130" s="568">
        <f>ROUND(I130*H130,2)</f>
        <v>0</v>
      </c>
      <c r="K130" s="565" t="s">
        <v>140</v>
      </c>
      <c r="L130" s="569"/>
      <c r="M130" s="570" t="s">
        <v>3</v>
      </c>
      <c r="N130" s="571" t="s">
        <v>42</v>
      </c>
      <c r="O130" s="522">
        <v>0</v>
      </c>
      <c r="P130" s="522">
        <f>O130*H130</f>
        <v>0</v>
      </c>
      <c r="Q130" s="522">
        <v>0</v>
      </c>
      <c r="R130" s="522">
        <f>Q130*H130</f>
        <v>0</v>
      </c>
      <c r="S130" s="522">
        <v>0</v>
      </c>
      <c r="T130" s="523">
        <f>S130*H130</f>
        <v>0</v>
      </c>
      <c r="U130" s="442"/>
      <c r="V130" s="442"/>
      <c r="W130" s="442"/>
      <c r="X130" s="442"/>
      <c r="Y130" s="442"/>
      <c r="Z130" s="442"/>
      <c r="AA130" s="442"/>
      <c r="AB130" s="442"/>
      <c r="AC130" s="442"/>
      <c r="AD130" s="442"/>
      <c r="AE130" s="442"/>
      <c r="AR130" s="524" t="s">
        <v>190</v>
      </c>
      <c r="AT130" s="524" t="s">
        <v>292</v>
      </c>
      <c r="AU130" s="524" t="s">
        <v>80</v>
      </c>
      <c r="AY130" s="435" t="s">
        <v>134</v>
      </c>
      <c r="BE130" s="525">
        <f>IF(N130="základní",J130,0)</f>
        <v>0</v>
      </c>
      <c r="BF130" s="525">
        <f>IF(N130="snížená",J130,0)</f>
        <v>0</v>
      </c>
      <c r="BG130" s="525">
        <f>IF(N130="zákl. přenesená",J130,0)</f>
        <v>0</v>
      </c>
      <c r="BH130" s="525">
        <f>IF(N130="sníž. přenesená",J130,0)</f>
        <v>0</v>
      </c>
      <c r="BI130" s="525">
        <f>IF(N130="nulová",J130,0)</f>
        <v>0</v>
      </c>
      <c r="BJ130" s="435" t="s">
        <v>20</v>
      </c>
      <c r="BK130" s="525">
        <f>ROUND(I130*H130,2)</f>
        <v>0</v>
      </c>
      <c r="BL130" s="435" t="s">
        <v>141</v>
      </c>
      <c r="BM130" s="524" t="s">
        <v>1355</v>
      </c>
    </row>
    <row r="131" spans="1:65" s="445" customFormat="1" x14ac:dyDescent="0.2">
      <c r="A131" s="442"/>
      <c r="B131" s="443"/>
      <c r="C131" s="442"/>
      <c r="D131" s="526" t="s">
        <v>143</v>
      </c>
      <c r="E131" s="442"/>
      <c r="F131" s="527" t="s">
        <v>1354</v>
      </c>
      <c r="G131" s="442"/>
      <c r="H131" s="442"/>
      <c r="I131" s="429"/>
      <c r="J131" s="442"/>
      <c r="K131" s="442"/>
      <c r="L131" s="443"/>
      <c r="M131" s="528"/>
      <c r="N131" s="529"/>
      <c r="O131" s="530"/>
      <c r="P131" s="530"/>
      <c r="Q131" s="530"/>
      <c r="R131" s="530"/>
      <c r="S131" s="530"/>
      <c r="T131" s="531"/>
      <c r="U131" s="442"/>
      <c r="V131" s="442"/>
      <c r="W131" s="442"/>
      <c r="X131" s="442"/>
      <c r="Y131" s="442"/>
      <c r="Z131" s="442"/>
      <c r="AA131" s="442"/>
      <c r="AB131" s="442"/>
      <c r="AC131" s="442"/>
      <c r="AD131" s="442"/>
      <c r="AE131" s="442"/>
      <c r="AT131" s="435" t="s">
        <v>143</v>
      </c>
      <c r="AU131" s="435" t="s">
        <v>80</v>
      </c>
    </row>
    <row r="132" spans="1:65" s="532" customFormat="1" x14ac:dyDescent="0.2">
      <c r="B132" s="533"/>
      <c r="D132" s="526" t="s">
        <v>145</v>
      </c>
      <c r="E132" s="534" t="s">
        <v>3</v>
      </c>
      <c r="F132" s="535" t="s">
        <v>1356</v>
      </c>
      <c r="H132" s="536">
        <v>10</v>
      </c>
      <c r="I132" s="430"/>
      <c r="L132" s="533"/>
      <c r="M132" s="537"/>
      <c r="N132" s="538"/>
      <c r="O132" s="538"/>
      <c r="P132" s="538"/>
      <c r="Q132" s="538"/>
      <c r="R132" s="538"/>
      <c r="S132" s="538"/>
      <c r="T132" s="539"/>
      <c r="AT132" s="534" t="s">
        <v>145</v>
      </c>
      <c r="AU132" s="534" t="s">
        <v>80</v>
      </c>
      <c r="AV132" s="532" t="s">
        <v>80</v>
      </c>
      <c r="AW132" s="532" t="s">
        <v>33</v>
      </c>
      <c r="AX132" s="532" t="s">
        <v>20</v>
      </c>
      <c r="AY132" s="534" t="s">
        <v>134</v>
      </c>
    </row>
    <row r="133" spans="1:65" s="445" customFormat="1" ht="16.5" customHeight="1" x14ac:dyDescent="0.2">
      <c r="A133" s="442"/>
      <c r="B133" s="443"/>
      <c r="C133" s="514" t="s">
        <v>229</v>
      </c>
      <c r="D133" s="514" t="s">
        <v>136</v>
      </c>
      <c r="E133" s="515" t="s">
        <v>1035</v>
      </c>
      <c r="F133" s="516" t="s">
        <v>1036</v>
      </c>
      <c r="G133" s="517" t="s">
        <v>156</v>
      </c>
      <c r="H133" s="518">
        <v>86</v>
      </c>
      <c r="I133" s="401"/>
      <c r="J133" s="519">
        <f>ROUND(I133*H133,2)</f>
        <v>0</v>
      </c>
      <c r="K133" s="516" t="s">
        <v>140</v>
      </c>
      <c r="L133" s="443"/>
      <c r="M133" s="520" t="s">
        <v>3</v>
      </c>
      <c r="N133" s="521" t="s">
        <v>42</v>
      </c>
      <c r="O133" s="522">
        <v>4.3999999999999997E-2</v>
      </c>
      <c r="P133" s="522">
        <f>O133*H133</f>
        <v>3.7839999999999998</v>
      </c>
      <c r="Q133" s="522">
        <v>0</v>
      </c>
      <c r="R133" s="522">
        <f>Q133*H133</f>
        <v>0</v>
      </c>
      <c r="S133" s="522">
        <v>0</v>
      </c>
      <c r="T133" s="523">
        <f>S133*H133</f>
        <v>0</v>
      </c>
      <c r="U133" s="442"/>
      <c r="V133" s="442"/>
      <c r="W133" s="442"/>
      <c r="X133" s="442"/>
      <c r="Y133" s="442"/>
      <c r="Z133" s="442"/>
      <c r="AA133" s="442"/>
      <c r="AB133" s="442"/>
      <c r="AC133" s="442"/>
      <c r="AD133" s="442"/>
      <c r="AE133" s="442"/>
      <c r="AR133" s="524" t="s">
        <v>141</v>
      </c>
      <c r="AT133" s="524" t="s">
        <v>136</v>
      </c>
      <c r="AU133" s="524" t="s">
        <v>80</v>
      </c>
      <c r="AY133" s="435" t="s">
        <v>134</v>
      </c>
      <c r="BE133" s="525">
        <f>IF(N133="základní",J133,0)</f>
        <v>0</v>
      </c>
      <c r="BF133" s="525">
        <f>IF(N133="snížená",J133,0)</f>
        <v>0</v>
      </c>
      <c r="BG133" s="525">
        <f>IF(N133="zákl. přenesená",J133,0)</f>
        <v>0</v>
      </c>
      <c r="BH133" s="525">
        <f>IF(N133="sníž. přenesená",J133,0)</f>
        <v>0</v>
      </c>
      <c r="BI133" s="525">
        <f>IF(N133="nulová",J133,0)</f>
        <v>0</v>
      </c>
      <c r="BJ133" s="435" t="s">
        <v>20</v>
      </c>
      <c r="BK133" s="525">
        <f>ROUND(I133*H133,2)</f>
        <v>0</v>
      </c>
      <c r="BL133" s="435" t="s">
        <v>141</v>
      </c>
      <c r="BM133" s="524" t="s">
        <v>1357</v>
      </c>
    </row>
    <row r="134" spans="1:65" s="445" customFormat="1" ht="19.5" x14ac:dyDescent="0.2">
      <c r="A134" s="442"/>
      <c r="B134" s="443"/>
      <c r="C134" s="442"/>
      <c r="D134" s="526" t="s">
        <v>143</v>
      </c>
      <c r="E134" s="442"/>
      <c r="F134" s="527" t="s">
        <v>1038</v>
      </c>
      <c r="G134" s="442"/>
      <c r="H134" s="442"/>
      <c r="I134" s="429"/>
      <c r="J134" s="442"/>
      <c r="K134" s="442"/>
      <c r="L134" s="443"/>
      <c r="M134" s="528"/>
      <c r="N134" s="529"/>
      <c r="O134" s="530"/>
      <c r="P134" s="530"/>
      <c r="Q134" s="530"/>
      <c r="R134" s="530"/>
      <c r="S134" s="530"/>
      <c r="T134" s="531"/>
      <c r="U134" s="442"/>
      <c r="V134" s="442"/>
      <c r="W134" s="442"/>
      <c r="X134" s="442"/>
      <c r="Y134" s="442"/>
      <c r="Z134" s="442"/>
      <c r="AA134" s="442"/>
      <c r="AB134" s="442"/>
      <c r="AC134" s="442"/>
      <c r="AD134" s="442"/>
      <c r="AE134" s="442"/>
      <c r="AT134" s="435" t="s">
        <v>143</v>
      </c>
      <c r="AU134" s="435" t="s">
        <v>80</v>
      </c>
    </row>
    <row r="135" spans="1:65" s="540" customFormat="1" x14ac:dyDescent="0.2">
      <c r="B135" s="541"/>
      <c r="D135" s="526" t="s">
        <v>145</v>
      </c>
      <c r="E135" s="542" t="s">
        <v>3</v>
      </c>
      <c r="F135" s="543" t="s">
        <v>1358</v>
      </c>
      <c r="H135" s="542" t="s">
        <v>3</v>
      </c>
      <c r="I135" s="431"/>
      <c r="L135" s="541"/>
      <c r="M135" s="544"/>
      <c r="N135" s="545"/>
      <c r="O135" s="545"/>
      <c r="P135" s="545"/>
      <c r="Q135" s="545"/>
      <c r="R135" s="545"/>
      <c r="S135" s="545"/>
      <c r="T135" s="546"/>
      <c r="AT135" s="542" t="s">
        <v>145</v>
      </c>
      <c r="AU135" s="542" t="s">
        <v>80</v>
      </c>
      <c r="AV135" s="540" t="s">
        <v>20</v>
      </c>
      <c r="AW135" s="540" t="s">
        <v>33</v>
      </c>
      <c r="AX135" s="540" t="s">
        <v>71</v>
      </c>
      <c r="AY135" s="542" t="s">
        <v>134</v>
      </c>
    </row>
    <row r="136" spans="1:65" s="532" customFormat="1" x14ac:dyDescent="0.2">
      <c r="B136" s="533"/>
      <c r="D136" s="526" t="s">
        <v>145</v>
      </c>
      <c r="E136" s="534" t="s">
        <v>3</v>
      </c>
      <c r="F136" s="535" t="s">
        <v>1359</v>
      </c>
      <c r="H136" s="536">
        <v>86</v>
      </c>
      <c r="I136" s="430"/>
      <c r="L136" s="533"/>
      <c r="M136" s="537"/>
      <c r="N136" s="538"/>
      <c r="O136" s="538"/>
      <c r="P136" s="538"/>
      <c r="Q136" s="538"/>
      <c r="R136" s="538"/>
      <c r="S136" s="538"/>
      <c r="T136" s="539"/>
      <c r="AT136" s="534" t="s">
        <v>145</v>
      </c>
      <c r="AU136" s="534" t="s">
        <v>80</v>
      </c>
      <c r="AV136" s="532" t="s">
        <v>80</v>
      </c>
      <c r="AW136" s="532" t="s">
        <v>33</v>
      </c>
      <c r="AX136" s="532" t="s">
        <v>20</v>
      </c>
      <c r="AY136" s="534" t="s">
        <v>134</v>
      </c>
    </row>
    <row r="137" spans="1:65" s="445" customFormat="1" ht="16.5" customHeight="1" x14ac:dyDescent="0.2">
      <c r="A137" s="442"/>
      <c r="B137" s="443"/>
      <c r="C137" s="514" t="s">
        <v>9</v>
      </c>
      <c r="D137" s="514" t="s">
        <v>136</v>
      </c>
      <c r="E137" s="515" t="s">
        <v>1360</v>
      </c>
      <c r="F137" s="516" t="s">
        <v>1361</v>
      </c>
      <c r="G137" s="517" t="s">
        <v>156</v>
      </c>
      <c r="H137" s="518">
        <v>43</v>
      </c>
      <c r="I137" s="401"/>
      <c r="J137" s="519">
        <f>ROUND(I137*H137,2)</f>
        <v>0</v>
      </c>
      <c r="K137" s="516" t="s">
        <v>140</v>
      </c>
      <c r="L137" s="443"/>
      <c r="M137" s="520" t="s">
        <v>3</v>
      </c>
      <c r="N137" s="521" t="s">
        <v>42</v>
      </c>
      <c r="O137" s="522">
        <v>0.19700000000000001</v>
      </c>
      <c r="P137" s="522">
        <f>O137*H137</f>
        <v>8.4710000000000001</v>
      </c>
      <c r="Q137" s="522">
        <v>0</v>
      </c>
      <c r="R137" s="522">
        <f>Q137*H137</f>
        <v>0</v>
      </c>
      <c r="S137" s="522">
        <v>0</v>
      </c>
      <c r="T137" s="523">
        <f>S137*H137</f>
        <v>0</v>
      </c>
      <c r="U137" s="442"/>
      <c r="V137" s="442"/>
      <c r="W137" s="442"/>
      <c r="X137" s="442"/>
      <c r="Y137" s="442"/>
      <c r="Z137" s="442"/>
      <c r="AA137" s="442"/>
      <c r="AB137" s="442"/>
      <c r="AC137" s="442"/>
      <c r="AD137" s="442"/>
      <c r="AE137" s="442"/>
      <c r="AR137" s="524" t="s">
        <v>141</v>
      </c>
      <c r="AT137" s="524" t="s">
        <v>136</v>
      </c>
      <c r="AU137" s="524" t="s">
        <v>80</v>
      </c>
      <c r="AY137" s="435" t="s">
        <v>134</v>
      </c>
      <c r="BE137" s="525">
        <f>IF(N137="základní",J137,0)</f>
        <v>0</v>
      </c>
      <c r="BF137" s="525">
        <f>IF(N137="snížená",J137,0)</f>
        <v>0</v>
      </c>
      <c r="BG137" s="525">
        <f>IF(N137="zákl. přenesená",J137,0)</f>
        <v>0</v>
      </c>
      <c r="BH137" s="525">
        <f>IF(N137="sníž. přenesená",J137,0)</f>
        <v>0</v>
      </c>
      <c r="BI137" s="525">
        <f>IF(N137="nulová",J137,0)</f>
        <v>0</v>
      </c>
      <c r="BJ137" s="435" t="s">
        <v>20</v>
      </c>
      <c r="BK137" s="525">
        <f>ROUND(I137*H137,2)</f>
        <v>0</v>
      </c>
      <c r="BL137" s="435" t="s">
        <v>141</v>
      </c>
      <c r="BM137" s="524" t="s">
        <v>1362</v>
      </c>
    </row>
    <row r="138" spans="1:65" s="445" customFormat="1" ht="19.5" x14ac:dyDescent="0.2">
      <c r="A138" s="442"/>
      <c r="B138" s="443"/>
      <c r="C138" s="442"/>
      <c r="D138" s="526" t="s">
        <v>143</v>
      </c>
      <c r="E138" s="442"/>
      <c r="F138" s="527" t="s">
        <v>1363</v>
      </c>
      <c r="G138" s="442"/>
      <c r="H138" s="442"/>
      <c r="I138" s="429"/>
      <c r="J138" s="442"/>
      <c r="K138" s="442"/>
      <c r="L138" s="443"/>
      <c r="M138" s="528"/>
      <c r="N138" s="529"/>
      <c r="O138" s="530"/>
      <c r="P138" s="530"/>
      <c r="Q138" s="530"/>
      <c r="R138" s="530"/>
      <c r="S138" s="530"/>
      <c r="T138" s="531"/>
      <c r="U138" s="442"/>
      <c r="V138" s="442"/>
      <c r="W138" s="442"/>
      <c r="X138" s="442"/>
      <c r="Y138" s="442"/>
      <c r="Z138" s="442"/>
      <c r="AA138" s="442"/>
      <c r="AB138" s="442"/>
      <c r="AC138" s="442"/>
      <c r="AD138" s="442"/>
      <c r="AE138" s="442"/>
      <c r="AT138" s="435" t="s">
        <v>143</v>
      </c>
      <c r="AU138" s="435" t="s">
        <v>80</v>
      </c>
    </row>
    <row r="139" spans="1:65" s="540" customFormat="1" x14ac:dyDescent="0.2">
      <c r="B139" s="541"/>
      <c r="D139" s="526" t="s">
        <v>145</v>
      </c>
      <c r="E139" s="542" t="s">
        <v>3</v>
      </c>
      <c r="F139" s="543" t="s">
        <v>1364</v>
      </c>
      <c r="H139" s="542" t="s">
        <v>3</v>
      </c>
      <c r="I139" s="431"/>
      <c r="L139" s="541"/>
      <c r="M139" s="544"/>
      <c r="N139" s="545"/>
      <c r="O139" s="545"/>
      <c r="P139" s="545"/>
      <c r="Q139" s="545"/>
      <c r="R139" s="545"/>
      <c r="S139" s="545"/>
      <c r="T139" s="546"/>
      <c r="AT139" s="542" t="s">
        <v>145</v>
      </c>
      <c r="AU139" s="542" t="s">
        <v>80</v>
      </c>
      <c r="AV139" s="540" t="s">
        <v>20</v>
      </c>
      <c r="AW139" s="540" t="s">
        <v>33</v>
      </c>
      <c r="AX139" s="540" t="s">
        <v>71</v>
      </c>
      <c r="AY139" s="542" t="s">
        <v>134</v>
      </c>
    </row>
    <row r="140" spans="1:65" s="532" customFormat="1" x14ac:dyDescent="0.2">
      <c r="B140" s="533"/>
      <c r="D140" s="526" t="s">
        <v>145</v>
      </c>
      <c r="E140" s="534" t="s">
        <v>3</v>
      </c>
      <c r="F140" s="535" t="s">
        <v>1365</v>
      </c>
      <c r="H140" s="536">
        <v>43</v>
      </c>
      <c r="I140" s="430"/>
      <c r="L140" s="533"/>
      <c r="M140" s="537"/>
      <c r="N140" s="538"/>
      <c r="O140" s="538"/>
      <c r="P140" s="538"/>
      <c r="Q140" s="538"/>
      <c r="R140" s="538"/>
      <c r="S140" s="538"/>
      <c r="T140" s="539"/>
      <c r="AT140" s="534" t="s">
        <v>145</v>
      </c>
      <c r="AU140" s="534" t="s">
        <v>80</v>
      </c>
      <c r="AV140" s="532" t="s">
        <v>80</v>
      </c>
      <c r="AW140" s="532" t="s">
        <v>33</v>
      </c>
      <c r="AX140" s="532" t="s">
        <v>20</v>
      </c>
      <c r="AY140" s="534" t="s">
        <v>134</v>
      </c>
    </row>
    <row r="141" spans="1:65" s="445" customFormat="1" ht="16.5" customHeight="1" x14ac:dyDescent="0.2">
      <c r="A141" s="442"/>
      <c r="B141" s="443"/>
      <c r="C141" s="514" t="s">
        <v>238</v>
      </c>
      <c r="D141" s="514" t="s">
        <v>136</v>
      </c>
      <c r="E141" s="515" t="s">
        <v>1366</v>
      </c>
      <c r="F141" s="516" t="s">
        <v>1367</v>
      </c>
      <c r="G141" s="517" t="s">
        <v>219</v>
      </c>
      <c r="H141" s="518">
        <v>430</v>
      </c>
      <c r="I141" s="401"/>
      <c r="J141" s="519">
        <f>ROUND(I141*H141,2)</f>
        <v>0</v>
      </c>
      <c r="K141" s="516" t="s">
        <v>3</v>
      </c>
      <c r="L141" s="443"/>
      <c r="M141" s="520" t="s">
        <v>3</v>
      </c>
      <c r="N141" s="521" t="s">
        <v>42</v>
      </c>
      <c r="O141" s="522">
        <v>0</v>
      </c>
      <c r="P141" s="522">
        <f>O141*H141</f>
        <v>0</v>
      </c>
      <c r="Q141" s="522">
        <v>0</v>
      </c>
      <c r="R141" s="522">
        <f>Q141*H141</f>
        <v>0</v>
      </c>
      <c r="S141" s="522">
        <v>0</v>
      </c>
      <c r="T141" s="523">
        <f>S141*H141</f>
        <v>0</v>
      </c>
      <c r="U141" s="442"/>
      <c r="V141" s="442"/>
      <c r="W141" s="442"/>
      <c r="X141" s="442"/>
      <c r="Y141" s="442"/>
      <c r="Z141" s="442"/>
      <c r="AA141" s="442"/>
      <c r="AB141" s="442"/>
      <c r="AC141" s="442"/>
      <c r="AD141" s="442"/>
      <c r="AE141" s="442"/>
      <c r="AR141" s="524" t="s">
        <v>141</v>
      </c>
      <c r="AT141" s="524" t="s">
        <v>136</v>
      </c>
      <c r="AU141" s="524" t="s">
        <v>80</v>
      </c>
      <c r="AY141" s="435" t="s">
        <v>134</v>
      </c>
      <c r="BE141" s="525">
        <f>IF(N141="základní",J141,0)</f>
        <v>0</v>
      </c>
      <c r="BF141" s="525">
        <f>IF(N141="snížená",J141,0)</f>
        <v>0</v>
      </c>
      <c r="BG141" s="525">
        <f>IF(N141="zákl. přenesená",J141,0)</f>
        <v>0</v>
      </c>
      <c r="BH141" s="525">
        <f>IF(N141="sníž. přenesená",J141,0)</f>
        <v>0</v>
      </c>
      <c r="BI141" s="525">
        <f>IF(N141="nulová",J141,0)</f>
        <v>0</v>
      </c>
      <c r="BJ141" s="435" t="s">
        <v>20</v>
      </c>
      <c r="BK141" s="525">
        <f>ROUND(I141*H141,2)</f>
        <v>0</v>
      </c>
      <c r="BL141" s="435" t="s">
        <v>141</v>
      </c>
      <c r="BM141" s="524" t="s">
        <v>1368</v>
      </c>
    </row>
    <row r="142" spans="1:65" s="445" customFormat="1" x14ac:dyDescent="0.2">
      <c r="A142" s="442"/>
      <c r="B142" s="443"/>
      <c r="C142" s="442"/>
      <c r="D142" s="526" t="s">
        <v>143</v>
      </c>
      <c r="E142" s="442"/>
      <c r="F142" s="527" t="s">
        <v>1369</v>
      </c>
      <c r="G142" s="442"/>
      <c r="H142" s="442"/>
      <c r="I142" s="429"/>
      <c r="J142" s="442"/>
      <c r="K142" s="442"/>
      <c r="L142" s="443"/>
      <c r="M142" s="528"/>
      <c r="N142" s="529"/>
      <c r="O142" s="530"/>
      <c r="P142" s="530"/>
      <c r="Q142" s="530"/>
      <c r="R142" s="530"/>
      <c r="S142" s="530"/>
      <c r="T142" s="531"/>
      <c r="U142" s="442"/>
      <c r="V142" s="442"/>
      <c r="W142" s="442"/>
      <c r="X142" s="442"/>
      <c r="Y142" s="442"/>
      <c r="Z142" s="442"/>
      <c r="AA142" s="442"/>
      <c r="AB142" s="442"/>
      <c r="AC142" s="442"/>
      <c r="AD142" s="442"/>
      <c r="AE142" s="442"/>
      <c r="AT142" s="435" t="s">
        <v>143</v>
      </c>
      <c r="AU142" s="435" t="s">
        <v>80</v>
      </c>
    </row>
    <row r="143" spans="1:65" s="501" customFormat="1" ht="22.9" customHeight="1" x14ac:dyDescent="0.2">
      <c r="B143" s="502"/>
      <c r="D143" s="503" t="s">
        <v>70</v>
      </c>
      <c r="E143" s="512" t="s">
        <v>1370</v>
      </c>
      <c r="F143" s="512" t="s">
        <v>1371</v>
      </c>
      <c r="I143" s="434"/>
      <c r="J143" s="513">
        <f>BK143</f>
        <v>0</v>
      </c>
      <c r="L143" s="502"/>
      <c r="M143" s="506"/>
      <c r="N143" s="507"/>
      <c r="O143" s="507"/>
      <c r="P143" s="508">
        <f>SUM(P144:P168)</f>
        <v>25.881221000000004</v>
      </c>
      <c r="Q143" s="507"/>
      <c r="R143" s="508">
        <f>SUM(R144:R168)</f>
        <v>10.993162000000002</v>
      </c>
      <c r="S143" s="507"/>
      <c r="T143" s="509">
        <f>SUM(T144:T168)</f>
        <v>0</v>
      </c>
      <c r="AR143" s="503" t="s">
        <v>20</v>
      </c>
      <c r="AT143" s="510" t="s">
        <v>70</v>
      </c>
      <c r="AU143" s="510" t="s">
        <v>20</v>
      </c>
      <c r="AY143" s="503" t="s">
        <v>134</v>
      </c>
      <c r="BK143" s="511">
        <f>SUM(BK144:BK168)</f>
        <v>0</v>
      </c>
    </row>
    <row r="144" spans="1:65" s="445" customFormat="1" ht="16.5" customHeight="1" x14ac:dyDescent="0.2">
      <c r="A144" s="442"/>
      <c r="B144" s="443"/>
      <c r="C144" s="514" t="s">
        <v>248</v>
      </c>
      <c r="D144" s="514" t="s">
        <v>136</v>
      </c>
      <c r="E144" s="515" t="s">
        <v>1372</v>
      </c>
      <c r="F144" s="516" t="s">
        <v>1373</v>
      </c>
      <c r="G144" s="517" t="s">
        <v>219</v>
      </c>
      <c r="H144" s="518">
        <v>7</v>
      </c>
      <c r="I144" s="401"/>
      <c r="J144" s="519">
        <f>ROUND(I144*H144,2)</f>
        <v>0</v>
      </c>
      <c r="K144" s="516" t="s">
        <v>140</v>
      </c>
      <c r="L144" s="443"/>
      <c r="M144" s="520" t="s">
        <v>3</v>
      </c>
      <c r="N144" s="521" t="s">
        <v>42</v>
      </c>
      <c r="O144" s="522">
        <v>2.9000000000000001E-2</v>
      </c>
      <c r="P144" s="522">
        <f>O144*H144</f>
        <v>0.20300000000000001</v>
      </c>
      <c r="Q144" s="522">
        <v>0</v>
      </c>
      <c r="R144" s="522">
        <f>Q144*H144</f>
        <v>0</v>
      </c>
      <c r="S144" s="522">
        <v>0</v>
      </c>
      <c r="T144" s="523">
        <f>S144*H144</f>
        <v>0</v>
      </c>
      <c r="U144" s="442"/>
      <c r="V144" s="442"/>
      <c r="W144" s="442"/>
      <c r="X144" s="442"/>
      <c r="Y144" s="442"/>
      <c r="Z144" s="442"/>
      <c r="AA144" s="442"/>
      <c r="AB144" s="442"/>
      <c r="AC144" s="442"/>
      <c r="AD144" s="442"/>
      <c r="AE144" s="442"/>
      <c r="AR144" s="524" t="s">
        <v>141</v>
      </c>
      <c r="AT144" s="524" t="s">
        <v>136</v>
      </c>
      <c r="AU144" s="524" t="s">
        <v>80</v>
      </c>
      <c r="AY144" s="435" t="s">
        <v>134</v>
      </c>
      <c r="BE144" s="525">
        <f>IF(N144="základní",J144,0)</f>
        <v>0</v>
      </c>
      <c r="BF144" s="525">
        <f>IF(N144="snížená",J144,0)</f>
        <v>0</v>
      </c>
      <c r="BG144" s="525">
        <f>IF(N144="zákl. přenesená",J144,0)</f>
        <v>0</v>
      </c>
      <c r="BH144" s="525">
        <f>IF(N144="sníž. přenesená",J144,0)</f>
        <v>0</v>
      </c>
      <c r="BI144" s="525">
        <f>IF(N144="nulová",J144,0)</f>
        <v>0</v>
      </c>
      <c r="BJ144" s="435" t="s">
        <v>20</v>
      </c>
      <c r="BK144" s="525">
        <f>ROUND(I144*H144,2)</f>
        <v>0</v>
      </c>
      <c r="BL144" s="435" t="s">
        <v>141</v>
      </c>
      <c r="BM144" s="524" t="s">
        <v>1374</v>
      </c>
    </row>
    <row r="145" spans="1:65" s="445" customFormat="1" x14ac:dyDescent="0.2">
      <c r="A145" s="442"/>
      <c r="B145" s="443"/>
      <c r="C145" s="442"/>
      <c r="D145" s="526" t="s">
        <v>143</v>
      </c>
      <c r="E145" s="442"/>
      <c r="F145" s="527" t="s">
        <v>1375</v>
      </c>
      <c r="G145" s="442"/>
      <c r="H145" s="442"/>
      <c r="I145" s="429"/>
      <c r="J145" s="442"/>
      <c r="K145" s="442"/>
      <c r="L145" s="443"/>
      <c r="M145" s="528"/>
      <c r="N145" s="529"/>
      <c r="O145" s="530"/>
      <c r="P145" s="530"/>
      <c r="Q145" s="530"/>
      <c r="R145" s="530"/>
      <c r="S145" s="530"/>
      <c r="T145" s="531"/>
      <c r="U145" s="442"/>
      <c r="V145" s="442"/>
      <c r="W145" s="442"/>
      <c r="X145" s="442"/>
      <c r="Y145" s="442"/>
      <c r="Z145" s="442"/>
      <c r="AA145" s="442"/>
      <c r="AB145" s="442"/>
      <c r="AC145" s="442"/>
      <c r="AD145" s="442"/>
      <c r="AE145" s="442"/>
      <c r="AT145" s="435" t="s">
        <v>143</v>
      </c>
      <c r="AU145" s="435" t="s">
        <v>80</v>
      </c>
    </row>
    <row r="146" spans="1:65" s="445" customFormat="1" ht="16.5" customHeight="1" x14ac:dyDescent="0.2">
      <c r="A146" s="442"/>
      <c r="B146" s="443"/>
      <c r="C146" s="514" t="s">
        <v>254</v>
      </c>
      <c r="D146" s="514" t="s">
        <v>136</v>
      </c>
      <c r="E146" s="515" t="s">
        <v>1376</v>
      </c>
      <c r="F146" s="516" t="s">
        <v>1377</v>
      </c>
      <c r="G146" s="517" t="s">
        <v>219</v>
      </c>
      <c r="H146" s="518">
        <v>7</v>
      </c>
      <c r="I146" s="401"/>
      <c r="J146" s="519">
        <f>ROUND(I146*H146,2)</f>
        <v>0</v>
      </c>
      <c r="K146" s="516" t="s">
        <v>3</v>
      </c>
      <c r="L146" s="443"/>
      <c r="M146" s="520" t="s">
        <v>3</v>
      </c>
      <c r="N146" s="521" t="s">
        <v>42</v>
      </c>
      <c r="O146" s="522">
        <v>2.7E-2</v>
      </c>
      <c r="P146" s="522">
        <f>O146*H146</f>
        <v>0.189</v>
      </c>
      <c r="Q146" s="522">
        <v>0.29160000000000003</v>
      </c>
      <c r="R146" s="522">
        <f>Q146*H146</f>
        <v>2.0412000000000003</v>
      </c>
      <c r="S146" s="522">
        <v>0</v>
      </c>
      <c r="T146" s="523">
        <f>S146*H146</f>
        <v>0</v>
      </c>
      <c r="U146" s="442"/>
      <c r="V146" s="442"/>
      <c r="W146" s="442"/>
      <c r="X146" s="442"/>
      <c r="Y146" s="442"/>
      <c r="Z146" s="442"/>
      <c r="AA146" s="442"/>
      <c r="AB146" s="442"/>
      <c r="AC146" s="442"/>
      <c r="AD146" s="442"/>
      <c r="AE146" s="442"/>
      <c r="AR146" s="524" t="s">
        <v>141</v>
      </c>
      <c r="AT146" s="524" t="s">
        <v>136</v>
      </c>
      <c r="AU146" s="524" t="s">
        <v>80</v>
      </c>
      <c r="AY146" s="435" t="s">
        <v>134</v>
      </c>
      <c r="BE146" s="525">
        <f>IF(N146="základní",J146,0)</f>
        <v>0</v>
      </c>
      <c r="BF146" s="525">
        <f>IF(N146="snížená",J146,0)</f>
        <v>0</v>
      </c>
      <c r="BG146" s="525">
        <f>IF(N146="zákl. přenesená",J146,0)</f>
        <v>0</v>
      </c>
      <c r="BH146" s="525">
        <f>IF(N146="sníž. přenesená",J146,0)</f>
        <v>0</v>
      </c>
      <c r="BI146" s="525">
        <f>IF(N146="nulová",J146,0)</f>
        <v>0</v>
      </c>
      <c r="BJ146" s="435" t="s">
        <v>20</v>
      </c>
      <c r="BK146" s="525">
        <f>ROUND(I146*H146,2)</f>
        <v>0</v>
      </c>
      <c r="BL146" s="435" t="s">
        <v>141</v>
      </c>
      <c r="BM146" s="524" t="s">
        <v>1378</v>
      </c>
    </row>
    <row r="147" spans="1:65" s="445" customFormat="1" x14ac:dyDescent="0.2">
      <c r="A147" s="442"/>
      <c r="B147" s="443"/>
      <c r="C147" s="442"/>
      <c r="D147" s="526" t="s">
        <v>143</v>
      </c>
      <c r="E147" s="442"/>
      <c r="F147" s="527" t="s">
        <v>1379</v>
      </c>
      <c r="G147" s="442"/>
      <c r="H147" s="442"/>
      <c r="I147" s="429"/>
      <c r="J147" s="442"/>
      <c r="K147" s="442"/>
      <c r="L147" s="443"/>
      <c r="M147" s="528"/>
      <c r="N147" s="529"/>
      <c r="O147" s="530"/>
      <c r="P147" s="530"/>
      <c r="Q147" s="530"/>
      <c r="R147" s="530"/>
      <c r="S147" s="530"/>
      <c r="T147" s="531"/>
      <c r="U147" s="442"/>
      <c r="V147" s="442"/>
      <c r="W147" s="442"/>
      <c r="X147" s="442"/>
      <c r="Y147" s="442"/>
      <c r="Z147" s="442"/>
      <c r="AA147" s="442"/>
      <c r="AB147" s="442"/>
      <c r="AC147" s="442"/>
      <c r="AD147" s="442"/>
      <c r="AE147" s="442"/>
      <c r="AT147" s="435" t="s">
        <v>143</v>
      </c>
      <c r="AU147" s="435" t="s">
        <v>80</v>
      </c>
    </row>
    <row r="148" spans="1:65" s="445" customFormat="1" ht="21.75" customHeight="1" x14ac:dyDescent="0.2">
      <c r="A148" s="442"/>
      <c r="B148" s="443"/>
      <c r="C148" s="514" t="s">
        <v>259</v>
      </c>
      <c r="D148" s="514" t="s">
        <v>136</v>
      </c>
      <c r="E148" s="515" t="s">
        <v>1380</v>
      </c>
      <c r="F148" s="516" t="s">
        <v>1381</v>
      </c>
      <c r="G148" s="517" t="s">
        <v>219</v>
      </c>
      <c r="H148" s="518">
        <v>7</v>
      </c>
      <c r="I148" s="401"/>
      <c r="J148" s="519">
        <f>ROUND(I148*H148,2)</f>
        <v>0</v>
      </c>
      <c r="K148" s="516" t="s">
        <v>140</v>
      </c>
      <c r="L148" s="443"/>
      <c r="M148" s="520" t="s">
        <v>3</v>
      </c>
      <c r="N148" s="521" t="s">
        <v>42</v>
      </c>
      <c r="O148" s="522">
        <v>0.64800000000000002</v>
      </c>
      <c r="P148" s="522">
        <f>O148*H148</f>
        <v>4.5360000000000005</v>
      </c>
      <c r="Q148" s="522">
        <v>0.10100000000000001</v>
      </c>
      <c r="R148" s="522">
        <f>Q148*H148</f>
        <v>0.70700000000000007</v>
      </c>
      <c r="S148" s="522">
        <v>0</v>
      </c>
      <c r="T148" s="523">
        <f>S148*H148</f>
        <v>0</v>
      </c>
      <c r="U148" s="442"/>
      <c r="V148" s="442"/>
      <c r="W148" s="442"/>
      <c r="X148" s="442"/>
      <c r="Y148" s="442"/>
      <c r="Z148" s="442"/>
      <c r="AA148" s="442"/>
      <c r="AB148" s="442"/>
      <c r="AC148" s="442"/>
      <c r="AD148" s="442"/>
      <c r="AE148" s="442"/>
      <c r="AR148" s="524" t="s">
        <v>141</v>
      </c>
      <c r="AT148" s="524" t="s">
        <v>136</v>
      </c>
      <c r="AU148" s="524" t="s">
        <v>80</v>
      </c>
      <c r="AY148" s="435" t="s">
        <v>134</v>
      </c>
      <c r="BE148" s="525">
        <f>IF(N148="základní",J148,0)</f>
        <v>0</v>
      </c>
      <c r="BF148" s="525">
        <f>IF(N148="snížená",J148,0)</f>
        <v>0</v>
      </c>
      <c r="BG148" s="525">
        <f>IF(N148="zákl. přenesená",J148,0)</f>
        <v>0</v>
      </c>
      <c r="BH148" s="525">
        <f>IF(N148="sníž. přenesená",J148,0)</f>
        <v>0</v>
      </c>
      <c r="BI148" s="525">
        <f>IF(N148="nulová",J148,0)</f>
        <v>0</v>
      </c>
      <c r="BJ148" s="435" t="s">
        <v>20</v>
      </c>
      <c r="BK148" s="525">
        <f>ROUND(I148*H148,2)</f>
        <v>0</v>
      </c>
      <c r="BL148" s="435" t="s">
        <v>141</v>
      </c>
      <c r="BM148" s="524" t="s">
        <v>1382</v>
      </c>
    </row>
    <row r="149" spans="1:65" s="445" customFormat="1" ht="19.5" x14ac:dyDescent="0.2">
      <c r="A149" s="442"/>
      <c r="B149" s="443"/>
      <c r="C149" s="442"/>
      <c r="D149" s="526" t="s">
        <v>143</v>
      </c>
      <c r="E149" s="442"/>
      <c r="F149" s="527" t="s">
        <v>1383</v>
      </c>
      <c r="G149" s="442"/>
      <c r="H149" s="442"/>
      <c r="I149" s="429"/>
      <c r="J149" s="442"/>
      <c r="K149" s="442"/>
      <c r="L149" s="443"/>
      <c r="M149" s="528"/>
      <c r="N149" s="529"/>
      <c r="O149" s="530"/>
      <c r="P149" s="530"/>
      <c r="Q149" s="530"/>
      <c r="R149" s="530"/>
      <c r="S149" s="530"/>
      <c r="T149" s="531"/>
      <c r="U149" s="442"/>
      <c r="V149" s="442"/>
      <c r="W149" s="442"/>
      <c r="X149" s="442"/>
      <c r="Y149" s="442"/>
      <c r="Z149" s="442"/>
      <c r="AA149" s="442"/>
      <c r="AB149" s="442"/>
      <c r="AC149" s="442"/>
      <c r="AD149" s="442"/>
      <c r="AE149" s="442"/>
      <c r="AT149" s="435" t="s">
        <v>143</v>
      </c>
      <c r="AU149" s="435" t="s">
        <v>80</v>
      </c>
    </row>
    <row r="150" spans="1:65" s="445" customFormat="1" ht="16.5" customHeight="1" x14ac:dyDescent="0.2">
      <c r="A150" s="442"/>
      <c r="B150" s="443"/>
      <c r="C150" s="563" t="s">
        <v>264</v>
      </c>
      <c r="D150" s="563" t="s">
        <v>292</v>
      </c>
      <c r="E150" s="564" t="s">
        <v>293</v>
      </c>
      <c r="F150" s="565" t="s">
        <v>294</v>
      </c>
      <c r="G150" s="566" t="s">
        <v>219</v>
      </c>
      <c r="H150" s="567">
        <v>7.21</v>
      </c>
      <c r="I150" s="402"/>
      <c r="J150" s="568">
        <f>ROUND(I150*H150,2)</f>
        <v>0</v>
      </c>
      <c r="K150" s="565" t="s">
        <v>140</v>
      </c>
      <c r="L150" s="569"/>
      <c r="M150" s="570" t="s">
        <v>3</v>
      </c>
      <c r="N150" s="571" t="s">
        <v>42</v>
      </c>
      <c r="O150" s="522">
        <v>0</v>
      </c>
      <c r="P150" s="522">
        <f>O150*H150</f>
        <v>0</v>
      </c>
      <c r="Q150" s="522">
        <v>0.13200000000000001</v>
      </c>
      <c r="R150" s="522">
        <f>Q150*H150</f>
        <v>0.95172000000000001</v>
      </c>
      <c r="S150" s="522">
        <v>0</v>
      </c>
      <c r="T150" s="523">
        <f>S150*H150</f>
        <v>0</v>
      </c>
      <c r="U150" s="442"/>
      <c r="V150" s="442"/>
      <c r="W150" s="442"/>
      <c r="X150" s="442"/>
      <c r="Y150" s="442"/>
      <c r="Z150" s="442"/>
      <c r="AA150" s="442"/>
      <c r="AB150" s="442"/>
      <c r="AC150" s="442"/>
      <c r="AD150" s="442"/>
      <c r="AE150" s="442"/>
      <c r="AR150" s="524" t="s">
        <v>190</v>
      </c>
      <c r="AT150" s="524" t="s">
        <v>292</v>
      </c>
      <c r="AU150" s="524" t="s">
        <v>80</v>
      </c>
      <c r="AY150" s="435" t="s">
        <v>134</v>
      </c>
      <c r="BE150" s="525">
        <f>IF(N150="základní",J150,0)</f>
        <v>0</v>
      </c>
      <c r="BF150" s="525">
        <f>IF(N150="snížená",J150,0)</f>
        <v>0</v>
      </c>
      <c r="BG150" s="525">
        <f>IF(N150="zákl. přenesená",J150,0)</f>
        <v>0</v>
      </c>
      <c r="BH150" s="525">
        <f>IF(N150="sníž. přenesená",J150,0)</f>
        <v>0</v>
      </c>
      <c r="BI150" s="525">
        <f>IF(N150="nulová",J150,0)</f>
        <v>0</v>
      </c>
      <c r="BJ150" s="435" t="s">
        <v>20</v>
      </c>
      <c r="BK150" s="525">
        <f>ROUND(I150*H150,2)</f>
        <v>0</v>
      </c>
      <c r="BL150" s="435" t="s">
        <v>141</v>
      </c>
      <c r="BM150" s="524" t="s">
        <v>1384</v>
      </c>
    </row>
    <row r="151" spans="1:65" s="445" customFormat="1" x14ac:dyDescent="0.2">
      <c r="A151" s="442"/>
      <c r="B151" s="443"/>
      <c r="C151" s="442"/>
      <c r="D151" s="526" t="s">
        <v>143</v>
      </c>
      <c r="E151" s="442"/>
      <c r="F151" s="527" t="s">
        <v>294</v>
      </c>
      <c r="G151" s="442"/>
      <c r="H151" s="442"/>
      <c r="I151" s="429"/>
      <c r="J151" s="442"/>
      <c r="K151" s="442"/>
      <c r="L151" s="443"/>
      <c r="M151" s="528"/>
      <c r="N151" s="529"/>
      <c r="O151" s="530"/>
      <c r="P151" s="530"/>
      <c r="Q151" s="530"/>
      <c r="R151" s="530"/>
      <c r="S151" s="530"/>
      <c r="T151" s="531"/>
      <c r="U151" s="442"/>
      <c r="V151" s="442"/>
      <c r="W151" s="442"/>
      <c r="X151" s="442"/>
      <c r="Y151" s="442"/>
      <c r="Z151" s="442"/>
      <c r="AA151" s="442"/>
      <c r="AB151" s="442"/>
      <c r="AC151" s="442"/>
      <c r="AD151" s="442"/>
      <c r="AE151" s="442"/>
      <c r="AT151" s="435" t="s">
        <v>143</v>
      </c>
      <c r="AU151" s="435" t="s">
        <v>80</v>
      </c>
    </row>
    <row r="152" spans="1:65" s="532" customFormat="1" x14ac:dyDescent="0.2">
      <c r="B152" s="533"/>
      <c r="D152" s="526" t="s">
        <v>145</v>
      </c>
      <c r="E152" s="534" t="s">
        <v>3</v>
      </c>
      <c r="F152" s="535" t="s">
        <v>1385</v>
      </c>
      <c r="H152" s="536">
        <v>7.21</v>
      </c>
      <c r="I152" s="430"/>
      <c r="L152" s="533"/>
      <c r="M152" s="537"/>
      <c r="N152" s="538"/>
      <c r="O152" s="538"/>
      <c r="P152" s="538"/>
      <c r="Q152" s="538"/>
      <c r="R152" s="538"/>
      <c r="S152" s="538"/>
      <c r="T152" s="539"/>
      <c r="AT152" s="534" t="s">
        <v>145</v>
      </c>
      <c r="AU152" s="534" t="s">
        <v>80</v>
      </c>
      <c r="AV152" s="532" t="s">
        <v>80</v>
      </c>
      <c r="AW152" s="532" t="s">
        <v>33</v>
      </c>
      <c r="AX152" s="532" t="s">
        <v>20</v>
      </c>
      <c r="AY152" s="534" t="s">
        <v>134</v>
      </c>
    </row>
    <row r="153" spans="1:65" s="445" customFormat="1" ht="16.5" customHeight="1" x14ac:dyDescent="0.2">
      <c r="A153" s="442"/>
      <c r="B153" s="443"/>
      <c r="C153" s="514" t="s">
        <v>8</v>
      </c>
      <c r="D153" s="514" t="s">
        <v>136</v>
      </c>
      <c r="E153" s="515" t="s">
        <v>1386</v>
      </c>
      <c r="F153" s="516" t="s">
        <v>1387</v>
      </c>
      <c r="G153" s="517" t="s">
        <v>325</v>
      </c>
      <c r="H153" s="518">
        <v>12</v>
      </c>
      <c r="I153" s="401"/>
      <c r="J153" s="519">
        <f>ROUND(I153*H153,2)</f>
        <v>0</v>
      </c>
      <c r="K153" s="516" t="s">
        <v>140</v>
      </c>
      <c r="L153" s="443"/>
      <c r="M153" s="520" t="s">
        <v>3</v>
      </c>
      <c r="N153" s="521" t="s">
        <v>42</v>
      </c>
      <c r="O153" s="522">
        <v>0.23899999999999999</v>
      </c>
      <c r="P153" s="522">
        <f>O153*H153</f>
        <v>2.8679999999999999</v>
      </c>
      <c r="Q153" s="522">
        <v>0.1295</v>
      </c>
      <c r="R153" s="522">
        <f>Q153*H153</f>
        <v>1.554</v>
      </c>
      <c r="S153" s="522">
        <v>0</v>
      </c>
      <c r="T153" s="523">
        <f>S153*H153</f>
        <v>0</v>
      </c>
      <c r="U153" s="442"/>
      <c r="V153" s="442"/>
      <c r="W153" s="442"/>
      <c r="X153" s="442"/>
      <c r="Y153" s="442"/>
      <c r="Z153" s="442"/>
      <c r="AA153" s="442"/>
      <c r="AB153" s="442"/>
      <c r="AC153" s="442"/>
      <c r="AD153" s="442"/>
      <c r="AE153" s="442"/>
      <c r="AR153" s="524" t="s">
        <v>141</v>
      </c>
      <c r="AT153" s="524" t="s">
        <v>136</v>
      </c>
      <c r="AU153" s="524" t="s">
        <v>80</v>
      </c>
      <c r="AY153" s="435" t="s">
        <v>134</v>
      </c>
      <c r="BE153" s="525">
        <f>IF(N153="základní",J153,0)</f>
        <v>0</v>
      </c>
      <c r="BF153" s="525">
        <f>IF(N153="snížená",J153,0)</f>
        <v>0</v>
      </c>
      <c r="BG153" s="525">
        <f>IF(N153="zákl. přenesená",J153,0)</f>
        <v>0</v>
      </c>
      <c r="BH153" s="525">
        <f>IF(N153="sníž. přenesená",J153,0)</f>
        <v>0</v>
      </c>
      <c r="BI153" s="525">
        <f>IF(N153="nulová",J153,0)</f>
        <v>0</v>
      </c>
      <c r="BJ153" s="435" t="s">
        <v>20</v>
      </c>
      <c r="BK153" s="525">
        <f>ROUND(I153*H153,2)</f>
        <v>0</v>
      </c>
      <c r="BL153" s="435" t="s">
        <v>141</v>
      </c>
      <c r="BM153" s="524" t="s">
        <v>1388</v>
      </c>
    </row>
    <row r="154" spans="1:65" s="445" customFormat="1" ht="19.5" x14ac:dyDescent="0.2">
      <c r="A154" s="442"/>
      <c r="B154" s="443"/>
      <c r="C154" s="442"/>
      <c r="D154" s="526" t="s">
        <v>143</v>
      </c>
      <c r="E154" s="442"/>
      <c r="F154" s="527" t="s">
        <v>1389</v>
      </c>
      <c r="G154" s="442"/>
      <c r="H154" s="442"/>
      <c r="I154" s="429"/>
      <c r="J154" s="442"/>
      <c r="K154" s="442"/>
      <c r="L154" s="443"/>
      <c r="M154" s="528"/>
      <c r="N154" s="529"/>
      <c r="O154" s="530"/>
      <c r="P154" s="530"/>
      <c r="Q154" s="530"/>
      <c r="R154" s="530"/>
      <c r="S154" s="530"/>
      <c r="T154" s="531"/>
      <c r="U154" s="442"/>
      <c r="V154" s="442"/>
      <c r="W154" s="442"/>
      <c r="X154" s="442"/>
      <c r="Y154" s="442"/>
      <c r="Z154" s="442"/>
      <c r="AA154" s="442"/>
      <c r="AB154" s="442"/>
      <c r="AC154" s="442"/>
      <c r="AD154" s="442"/>
      <c r="AE154" s="442"/>
      <c r="AT154" s="435" t="s">
        <v>143</v>
      </c>
      <c r="AU154" s="435" t="s">
        <v>80</v>
      </c>
    </row>
    <row r="155" spans="1:65" s="445" customFormat="1" ht="16.5" customHeight="1" x14ac:dyDescent="0.2">
      <c r="A155" s="442"/>
      <c r="B155" s="443"/>
      <c r="C155" s="563" t="s">
        <v>275</v>
      </c>
      <c r="D155" s="563" t="s">
        <v>292</v>
      </c>
      <c r="E155" s="564" t="s">
        <v>1390</v>
      </c>
      <c r="F155" s="565" t="s">
        <v>1391</v>
      </c>
      <c r="G155" s="566" t="s">
        <v>325</v>
      </c>
      <c r="H155" s="567">
        <v>12</v>
      </c>
      <c r="I155" s="402"/>
      <c r="J155" s="568">
        <f>ROUND(I155*H155,2)</f>
        <v>0</v>
      </c>
      <c r="K155" s="565" t="s">
        <v>140</v>
      </c>
      <c r="L155" s="569"/>
      <c r="M155" s="570" t="s">
        <v>3</v>
      </c>
      <c r="N155" s="571" t="s">
        <v>42</v>
      </c>
      <c r="O155" s="522">
        <v>0</v>
      </c>
      <c r="P155" s="522">
        <f>O155*H155</f>
        <v>0</v>
      </c>
      <c r="Q155" s="522">
        <v>5.6120000000000003E-2</v>
      </c>
      <c r="R155" s="522">
        <f>Q155*H155</f>
        <v>0.67344000000000004</v>
      </c>
      <c r="S155" s="522">
        <v>0</v>
      </c>
      <c r="T155" s="523">
        <f>S155*H155</f>
        <v>0</v>
      </c>
      <c r="U155" s="442"/>
      <c r="V155" s="442"/>
      <c r="W155" s="442"/>
      <c r="X155" s="442"/>
      <c r="Y155" s="442"/>
      <c r="Z155" s="442"/>
      <c r="AA155" s="442"/>
      <c r="AB155" s="442"/>
      <c r="AC155" s="442"/>
      <c r="AD155" s="442"/>
      <c r="AE155" s="442"/>
      <c r="AR155" s="524" t="s">
        <v>190</v>
      </c>
      <c r="AT155" s="524" t="s">
        <v>292</v>
      </c>
      <c r="AU155" s="524" t="s">
        <v>80</v>
      </c>
      <c r="AY155" s="435" t="s">
        <v>134</v>
      </c>
      <c r="BE155" s="525">
        <f>IF(N155="základní",J155,0)</f>
        <v>0</v>
      </c>
      <c r="BF155" s="525">
        <f>IF(N155="snížená",J155,0)</f>
        <v>0</v>
      </c>
      <c r="BG155" s="525">
        <f>IF(N155="zákl. přenesená",J155,0)</f>
        <v>0</v>
      </c>
      <c r="BH155" s="525">
        <f>IF(N155="sníž. přenesená",J155,0)</f>
        <v>0</v>
      </c>
      <c r="BI155" s="525">
        <f>IF(N155="nulová",J155,0)</f>
        <v>0</v>
      </c>
      <c r="BJ155" s="435" t="s">
        <v>20</v>
      </c>
      <c r="BK155" s="525">
        <f>ROUND(I155*H155,2)</f>
        <v>0</v>
      </c>
      <c r="BL155" s="435" t="s">
        <v>141</v>
      </c>
      <c r="BM155" s="524" t="s">
        <v>1392</v>
      </c>
    </row>
    <row r="156" spans="1:65" s="445" customFormat="1" x14ac:dyDescent="0.2">
      <c r="A156" s="442"/>
      <c r="B156" s="443"/>
      <c r="C156" s="442"/>
      <c r="D156" s="526" t="s">
        <v>143</v>
      </c>
      <c r="E156" s="442"/>
      <c r="F156" s="527" t="s">
        <v>1391</v>
      </c>
      <c r="G156" s="442"/>
      <c r="H156" s="442"/>
      <c r="I156" s="429"/>
      <c r="J156" s="442"/>
      <c r="K156" s="442"/>
      <c r="L156" s="443"/>
      <c r="M156" s="528"/>
      <c r="N156" s="529"/>
      <c r="O156" s="530"/>
      <c r="P156" s="530"/>
      <c r="Q156" s="530"/>
      <c r="R156" s="530"/>
      <c r="S156" s="530"/>
      <c r="T156" s="531"/>
      <c r="U156" s="442"/>
      <c r="V156" s="442"/>
      <c r="W156" s="442"/>
      <c r="X156" s="442"/>
      <c r="Y156" s="442"/>
      <c r="Z156" s="442"/>
      <c r="AA156" s="442"/>
      <c r="AB156" s="442"/>
      <c r="AC156" s="442"/>
      <c r="AD156" s="442"/>
      <c r="AE156" s="442"/>
      <c r="AT156" s="435" t="s">
        <v>143</v>
      </c>
      <c r="AU156" s="435" t="s">
        <v>80</v>
      </c>
    </row>
    <row r="157" spans="1:65" s="445" customFormat="1" ht="16.5" customHeight="1" x14ac:dyDescent="0.2">
      <c r="A157" s="442"/>
      <c r="B157" s="443"/>
      <c r="C157" s="514" t="s">
        <v>281</v>
      </c>
      <c r="D157" s="514" t="s">
        <v>136</v>
      </c>
      <c r="E157" s="515" t="s">
        <v>1393</v>
      </c>
      <c r="F157" s="516" t="s">
        <v>1394</v>
      </c>
      <c r="G157" s="517" t="s">
        <v>325</v>
      </c>
      <c r="H157" s="518">
        <v>10.8</v>
      </c>
      <c r="I157" s="401"/>
      <c r="J157" s="519">
        <f>ROUND(I157*H157,2)</f>
        <v>0</v>
      </c>
      <c r="K157" s="516" t="s">
        <v>140</v>
      </c>
      <c r="L157" s="443"/>
      <c r="M157" s="520" t="s">
        <v>3</v>
      </c>
      <c r="N157" s="521" t="s">
        <v>42</v>
      </c>
      <c r="O157" s="522">
        <v>0.64500000000000002</v>
      </c>
      <c r="P157" s="522">
        <f>O157*H157</f>
        <v>6.9660000000000011</v>
      </c>
      <c r="Q157" s="522">
        <v>0.12064</v>
      </c>
      <c r="R157" s="522">
        <f>Q157*H157</f>
        <v>1.3029120000000001</v>
      </c>
      <c r="S157" s="522">
        <v>0</v>
      </c>
      <c r="T157" s="523">
        <f>S157*H157</f>
        <v>0</v>
      </c>
      <c r="U157" s="442"/>
      <c r="V157" s="442"/>
      <c r="W157" s="442"/>
      <c r="X157" s="442"/>
      <c r="Y157" s="442"/>
      <c r="Z157" s="442"/>
      <c r="AA157" s="442"/>
      <c r="AB157" s="442"/>
      <c r="AC157" s="442"/>
      <c r="AD157" s="442"/>
      <c r="AE157" s="442"/>
      <c r="AR157" s="524" t="s">
        <v>141</v>
      </c>
      <c r="AT157" s="524" t="s">
        <v>136</v>
      </c>
      <c r="AU157" s="524" t="s">
        <v>80</v>
      </c>
      <c r="AY157" s="435" t="s">
        <v>134</v>
      </c>
      <c r="BE157" s="525">
        <f>IF(N157="základní",J157,0)</f>
        <v>0</v>
      </c>
      <c r="BF157" s="525">
        <f>IF(N157="snížená",J157,0)</f>
        <v>0</v>
      </c>
      <c r="BG157" s="525">
        <f>IF(N157="zákl. přenesená",J157,0)</f>
        <v>0</v>
      </c>
      <c r="BH157" s="525">
        <f>IF(N157="sníž. přenesená",J157,0)</f>
        <v>0</v>
      </c>
      <c r="BI157" s="525">
        <f>IF(N157="nulová",J157,0)</f>
        <v>0</v>
      </c>
      <c r="BJ157" s="435" t="s">
        <v>20</v>
      </c>
      <c r="BK157" s="525">
        <f>ROUND(I157*H157,2)</f>
        <v>0</v>
      </c>
      <c r="BL157" s="435" t="s">
        <v>141</v>
      </c>
      <c r="BM157" s="524" t="s">
        <v>1395</v>
      </c>
    </row>
    <row r="158" spans="1:65" s="445" customFormat="1" x14ac:dyDescent="0.2">
      <c r="A158" s="442"/>
      <c r="B158" s="443"/>
      <c r="C158" s="442"/>
      <c r="D158" s="526" t="s">
        <v>143</v>
      </c>
      <c r="E158" s="442"/>
      <c r="F158" s="527" t="s">
        <v>1396</v>
      </c>
      <c r="G158" s="442"/>
      <c r="H158" s="442"/>
      <c r="I158" s="429"/>
      <c r="J158" s="442"/>
      <c r="K158" s="442"/>
      <c r="L158" s="443"/>
      <c r="M158" s="528"/>
      <c r="N158" s="529"/>
      <c r="O158" s="530"/>
      <c r="P158" s="530"/>
      <c r="Q158" s="530"/>
      <c r="R158" s="530"/>
      <c r="S158" s="530"/>
      <c r="T158" s="531"/>
      <c r="U158" s="442"/>
      <c r="V158" s="442"/>
      <c r="W158" s="442"/>
      <c r="X158" s="442"/>
      <c r="Y158" s="442"/>
      <c r="Z158" s="442"/>
      <c r="AA158" s="442"/>
      <c r="AB158" s="442"/>
      <c r="AC158" s="442"/>
      <c r="AD158" s="442"/>
      <c r="AE158" s="442"/>
      <c r="AT158" s="435" t="s">
        <v>143</v>
      </c>
      <c r="AU158" s="435" t="s">
        <v>80</v>
      </c>
    </row>
    <row r="159" spans="1:65" s="532" customFormat="1" x14ac:dyDescent="0.2">
      <c r="B159" s="533"/>
      <c r="D159" s="526" t="s">
        <v>145</v>
      </c>
      <c r="E159" s="534" t="s">
        <v>3</v>
      </c>
      <c r="F159" s="535" t="s">
        <v>1397</v>
      </c>
      <c r="H159" s="536">
        <v>10.8</v>
      </c>
      <c r="I159" s="430"/>
      <c r="L159" s="533"/>
      <c r="M159" s="537"/>
      <c r="N159" s="538"/>
      <c r="O159" s="538"/>
      <c r="P159" s="538"/>
      <c r="Q159" s="538"/>
      <c r="R159" s="538"/>
      <c r="S159" s="538"/>
      <c r="T159" s="539"/>
      <c r="AT159" s="534" t="s">
        <v>145</v>
      </c>
      <c r="AU159" s="534" t="s">
        <v>80</v>
      </c>
      <c r="AV159" s="532" t="s">
        <v>80</v>
      </c>
      <c r="AW159" s="532" t="s">
        <v>33</v>
      </c>
      <c r="AX159" s="532" t="s">
        <v>20</v>
      </c>
      <c r="AY159" s="534" t="s">
        <v>134</v>
      </c>
    </row>
    <row r="160" spans="1:65" s="445" customFormat="1" ht="16.5" customHeight="1" x14ac:dyDescent="0.2">
      <c r="A160" s="442"/>
      <c r="B160" s="443"/>
      <c r="C160" s="563" t="s">
        <v>286</v>
      </c>
      <c r="D160" s="563" t="s">
        <v>292</v>
      </c>
      <c r="E160" s="564" t="s">
        <v>1398</v>
      </c>
      <c r="F160" s="565" t="s">
        <v>1399</v>
      </c>
      <c r="G160" s="566" t="s">
        <v>458</v>
      </c>
      <c r="H160" s="567">
        <v>110</v>
      </c>
      <c r="I160" s="402"/>
      <c r="J160" s="568">
        <f>ROUND(I160*H160,2)</f>
        <v>0</v>
      </c>
      <c r="K160" s="565" t="s">
        <v>140</v>
      </c>
      <c r="L160" s="569"/>
      <c r="M160" s="570" t="s">
        <v>3</v>
      </c>
      <c r="N160" s="571" t="s">
        <v>42</v>
      </c>
      <c r="O160" s="522">
        <v>0</v>
      </c>
      <c r="P160" s="522">
        <f>O160*H160</f>
        <v>0</v>
      </c>
      <c r="Q160" s="522">
        <v>1.0999999999999999E-2</v>
      </c>
      <c r="R160" s="522">
        <f>Q160*H160</f>
        <v>1.21</v>
      </c>
      <c r="S160" s="522">
        <v>0</v>
      </c>
      <c r="T160" s="523">
        <f>S160*H160</f>
        <v>0</v>
      </c>
      <c r="U160" s="442"/>
      <c r="V160" s="442"/>
      <c r="W160" s="442"/>
      <c r="X160" s="442"/>
      <c r="Y160" s="442"/>
      <c r="Z160" s="442"/>
      <c r="AA160" s="442"/>
      <c r="AB160" s="442"/>
      <c r="AC160" s="442"/>
      <c r="AD160" s="442"/>
      <c r="AE160" s="442"/>
      <c r="AR160" s="524" t="s">
        <v>190</v>
      </c>
      <c r="AT160" s="524" t="s">
        <v>292</v>
      </c>
      <c r="AU160" s="524" t="s">
        <v>80</v>
      </c>
      <c r="AY160" s="435" t="s">
        <v>134</v>
      </c>
      <c r="BE160" s="525">
        <f>IF(N160="základní",J160,0)</f>
        <v>0</v>
      </c>
      <c r="BF160" s="525">
        <f>IF(N160="snížená",J160,0)</f>
        <v>0</v>
      </c>
      <c r="BG160" s="525">
        <f>IF(N160="zákl. přenesená",J160,0)</f>
        <v>0</v>
      </c>
      <c r="BH160" s="525">
        <f>IF(N160="sníž. přenesená",J160,0)</f>
        <v>0</v>
      </c>
      <c r="BI160" s="525">
        <f>IF(N160="nulová",J160,0)</f>
        <v>0</v>
      </c>
      <c r="BJ160" s="435" t="s">
        <v>20</v>
      </c>
      <c r="BK160" s="525">
        <f>ROUND(I160*H160,2)</f>
        <v>0</v>
      </c>
      <c r="BL160" s="435" t="s">
        <v>141</v>
      </c>
      <c r="BM160" s="524" t="s">
        <v>1400</v>
      </c>
    </row>
    <row r="161" spans="1:65" s="445" customFormat="1" x14ac:dyDescent="0.2">
      <c r="A161" s="442"/>
      <c r="B161" s="443"/>
      <c r="C161" s="442"/>
      <c r="D161" s="526" t="s">
        <v>143</v>
      </c>
      <c r="E161" s="442"/>
      <c r="F161" s="527" t="s">
        <v>1399</v>
      </c>
      <c r="G161" s="442"/>
      <c r="H161" s="442"/>
      <c r="I161" s="429"/>
      <c r="J161" s="442"/>
      <c r="K161" s="442"/>
      <c r="L161" s="443"/>
      <c r="M161" s="528"/>
      <c r="N161" s="529"/>
      <c r="O161" s="530"/>
      <c r="P161" s="530"/>
      <c r="Q161" s="530"/>
      <c r="R161" s="530"/>
      <c r="S161" s="530"/>
      <c r="T161" s="531"/>
      <c r="U161" s="442"/>
      <c r="V161" s="442"/>
      <c r="W161" s="442"/>
      <c r="X161" s="442"/>
      <c r="Y161" s="442"/>
      <c r="Z161" s="442"/>
      <c r="AA161" s="442"/>
      <c r="AB161" s="442"/>
      <c r="AC161" s="442"/>
      <c r="AD161" s="442"/>
      <c r="AE161" s="442"/>
      <c r="AT161" s="435" t="s">
        <v>143</v>
      </c>
      <c r="AU161" s="435" t="s">
        <v>80</v>
      </c>
    </row>
    <row r="162" spans="1:65" s="445" customFormat="1" ht="16.5" customHeight="1" x14ac:dyDescent="0.2">
      <c r="A162" s="442"/>
      <c r="B162" s="443"/>
      <c r="C162" s="514" t="s">
        <v>291</v>
      </c>
      <c r="D162" s="514" t="s">
        <v>136</v>
      </c>
      <c r="E162" s="515" t="s">
        <v>1401</v>
      </c>
      <c r="F162" s="516" t="s">
        <v>1402</v>
      </c>
      <c r="G162" s="517" t="s">
        <v>325</v>
      </c>
      <c r="H162" s="518">
        <v>7</v>
      </c>
      <c r="I162" s="401"/>
      <c r="J162" s="519">
        <f>ROUND(I162*H162,2)</f>
        <v>0</v>
      </c>
      <c r="K162" s="516" t="s">
        <v>140</v>
      </c>
      <c r="L162" s="443"/>
      <c r="M162" s="520" t="s">
        <v>3</v>
      </c>
      <c r="N162" s="521" t="s">
        <v>42</v>
      </c>
      <c r="O162" s="522">
        <v>0.96499999999999997</v>
      </c>
      <c r="P162" s="522">
        <f>O162*H162</f>
        <v>6.7549999999999999</v>
      </c>
      <c r="Q162" s="522">
        <v>0.24127000000000001</v>
      </c>
      <c r="R162" s="522">
        <f>Q162*H162</f>
        <v>1.68889</v>
      </c>
      <c r="S162" s="522">
        <v>0</v>
      </c>
      <c r="T162" s="523">
        <f>S162*H162</f>
        <v>0</v>
      </c>
      <c r="U162" s="442"/>
      <c r="V162" s="442"/>
      <c r="W162" s="442"/>
      <c r="X162" s="442"/>
      <c r="Y162" s="442"/>
      <c r="Z162" s="442"/>
      <c r="AA162" s="442"/>
      <c r="AB162" s="442"/>
      <c r="AC162" s="442"/>
      <c r="AD162" s="442"/>
      <c r="AE162" s="442"/>
      <c r="AR162" s="524" t="s">
        <v>141</v>
      </c>
      <c r="AT162" s="524" t="s">
        <v>136</v>
      </c>
      <c r="AU162" s="524" t="s">
        <v>80</v>
      </c>
      <c r="AY162" s="435" t="s">
        <v>134</v>
      </c>
      <c r="BE162" s="525">
        <f>IF(N162="základní",J162,0)</f>
        <v>0</v>
      </c>
      <c r="BF162" s="525">
        <f>IF(N162="snížená",J162,0)</f>
        <v>0</v>
      </c>
      <c r="BG162" s="525">
        <f>IF(N162="zákl. přenesená",J162,0)</f>
        <v>0</v>
      </c>
      <c r="BH162" s="525">
        <f>IF(N162="sníž. přenesená",J162,0)</f>
        <v>0</v>
      </c>
      <c r="BI162" s="525">
        <f>IF(N162="nulová",J162,0)</f>
        <v>0</v>
      </c>
      <c r="BJ162" s="435" t="s">
        <v>20</v>
      </c>
      <c r="BK162" s="525">
        <f>ROUND(I162*H162,2)</f>
        <v>0</v>
      </c>
      <c r="BL162" s="435" t="s">
        <v>141</v>
      </c>
      <c r="BM162" s="524" t="s">
        <v>1403</v>
      </c>
    </row>
    <row r="163" spans="1:65" s="445" customFormat="1" x14ac:dyDescent="0.2">
      <c r="A163" s="442"/>
      <c r="B163" s="443"/>
      <c r="C163" s="442"/>
      <c r="D163" s="526" t="s">
        <v>143</v>
      </c>
      <c r="E163" s="442"/>
      <c r="F163" s="527" t="s">
        <v>1404</v>
      </c>
      <c r="G163" s="442"/>
      <c r="H163" s="442"/>
      <c r="I163" s="429"/>
      <c r="J163" s="442"/>
      <c r="K163" s="442"/>
      <c r="L163" s="443"/>
      <c r="M163" s="528"/>
      <c r="N163" s="529"/>
      <c r="O163" s="530"/>
      <c r="P163" s="530"/>
      <c r="Q163" s="530"/>
      <c r="R163" s="530"/>
      <c r="S163" s="530"/>
      <c r="T163" s="531"/>
      <c r="U163" s="442"/>
      <c r="V163" s="442"/>
      <c r="W163" s="442"/>
      <c r="X163" s="442"/>
      <c r="Y163" s="442"/>
      <c r="Z163" s="442"/>
      <c r="AA163" s="442"/>
      <c r="AB163" s="442"/>
      <c r="AC163" s="442"/>
      <c r="AD163" s="442"/>
      <c r="AE163" s="442"/>
      <c r="AT163" s="435" t="s">
        <v>143</v>
      </c>
      <c r="AU163" s="435" t="s">
        <v>80</v>
      </c>
    </row>
    <row r="164" spans="1:65" s="532" customFormat="1" x14ac:dyDescent="0.2">
      <c r="B164" s="533"/>
      <c r="D164" s="526" t="s">
        <v>145</v>
      </c>
      <c r="E164" s="534" t="s">
        <v>3</v>
      </c>
      <c r="F164" s="535" t="s">
        <v>1405</v>
      </c>
      <c r="H164" s="536">
        <v>7</v>
      </c>
      <c r="I164" s="430"/>
      <c r="L164" s="533"/>
      <c r="M164" s="537"/>
      <c r="N164" s="538"/>
      <c r="O164" s="538"/>
      <c r="P164" s="538"/>
      <c r="Q164" s="538"/>
      <c r="R164" s="538"/>
      <c r="S164" s="538"/>
      <c r="T164" s="539"/>
      <c r="AT164" s="534" t="s">
        <v>145</v>
      </c>
      <c r="AU164" s="534" t="s">
        <v>80</v>
      </c>
      <c r="AV164" s="532" t="s">
        <v>80</v>
      </c>
      <c r="AW164" s="532" t="s">
        <v>33</v>
      </c>
      <c r="AX164" s="532" t="s">
        <v>20</v>
      </c>
      <c r="AY164" s="534" t="s">
        <v>134</v>
      </c>
    </row>
    <row r="165" spans="1:65" s="445" customFormat="1" ht="16.5" customHeight="1" x14ac:dyDescent="0.2">
      <c r="A165" s="442"/>
      <c r="B165" s="443"/>
      <c r="C165" s="563" t="s">
        <v>299</v>
      </c>
      <c r="D165" s="563" t="s">
        <v>292</v>
      </c>
      <c r="E165" s="564" t="s">
        <v>1406</v>
      </c>
      <c r="F165" s="565" t="s">
        <v>1407</v>
      </c>
      <c r="G165" s="566" t="s">
        <v>458</v>
      </c>
      <c r="H165" s="567">
        <v>72</v>
      </c>
      <c r="I165" s="402"/>
      <c r="J165" s="568">
        <f>ROUND(I165*H165,2)</f>
        <v>0</v>
      </c>
      <c r="K165" s="565" t="s">
        <v>140</v>
      </c>
      <c r="L165" s="569"/>
      <c r="M165" s="570" t="s">
        <v>3</v>
      </c>
      <c r="N165" s="571" t="s">
        <v>42</v>
      </c>
      <c r="O165" s="522">
        <v>0</v>
      </c>
      <c r="P165" s="522">
        <f>O165*H165</f>
        <v>0</v>
      </c>
      <c r="Q165" s="522">
        <v>1.2E-2</v>
      </c>
      <c r="R165" s="522">
        <f>Q165*H165</f>
        <v>0.86399999999999999</v>
      </c>
      <c r="S165" s="522">
        <v>0</v>
      </c>
      <c r="T165" s="523">
        <f>S165*H165</f>
        <v>0</v>
      </c>
      <c r="U165" s="442"/>
      <c r="V165" s="442"/>
      <c r="W165" s="442"/>
      <c r="X165" s="442"/>
      <c r="Y165" s="442"/>
      <c r="Z165" s="442"/>
      <c r="AA165" s="442"/>
      <c r="AB165" s="442"/>
      <c r="AC165" s="442"/>
      <c r="AD165" s="442"/>
      <c r="AE165" s="442"/>
      <c r="AR165" s="524" t="s">
        <v>190</v>
      </c>
      <c r="AT165" s="524" t="s">
        <v>292</v>
      </c>
      <c r="AU165" s="524" t="s">
        <v>80</v>
      </c>
      <c r="AY165" s="435" t="s">
        <v>134</v>
      </c>
      <c r="BE165" s="525">
        <f>IF(N165="základní",J165,0)</f>
        <v>0</v>
      </c>
      <c r="BF165" s="525">
        <f>IF(N165="snížená",J165,0)</f>
        <v>0</v>
      </c>
      <c r="BG165" s="525">
        <f>IF(N165="zákl. přenesená",J165,0)</f>
        <v>0</v>
      </c>
      <c r="BH165" s="525">
        <f>IF(N165="sníž. přenesená",J165,0)</f>
        <v>0</v>
      </c>
      <c r="BI165" s="525">
        <f>IF(N165="nulová",J165,0)</f>
        <v>0</v>
      </c>
      <c r="BJ165" s="435" t="s">
        <v>20</v>
      </c>
      <c r="BK165" s="525">
        <f>ROUND(I165*H165,2)</f>
        <v>0</v>
      </c>
      <c r="BL165" s="435" t="s">
        <v>141</v>
      </c>
      <c r="BM165" s="524" t="s">
        <v>1408</v>
      </c>
    </row>
    <row r="166" spans="1:65" s="445" customFormat="1" x14ac:dyDescent="0.2">
      <c r="A166" s="442"/>
      <c r="B166" s="443"/>
      <c r="C166" s="442"/>
      <c r="D166" s="526" t="s">
        <v>143</v>
      </c>
      <c r="E166" s="442"/>
      <c r="F166" s="527" t="s">
        <v>1407</v>
      </c>
      <c r="G166" s="442"/>
      <c r="H166" s="442"/>
      <c r="I166" s="429"/>
      <c r="J166" s="442"/>
      <c r="K166" s="442"/>
      <c r="L166" s="443"/>
      <c r="M166" s="528"/>
      <c r="N166" s="529"/>
      <c r="O166" s="530"/>
      <c r="P166" s="530"/>
      <c r="Q166" s="530"/>
      <c r="R166" s="530"/>
      <c r="S166" s="530"/>
      <c r="T166" s="531"/>
      <c r="U166" s="442"/>
      <c r="V166" s="442"/>
      <c r="W166" s="442"/>
      <c r="X166" s="442"/>
      <c r="Y166" s="442"/>
      <c r="Z166" s="442"/>
      <c r="AA166" s="442"/>
      <c r="AB166" s="442"/>
      <c r="AC166" s="442"/>
      <c r="AD166" s="442"/>
      <c r="AE166" s="442"/>
      <c r="AT166" s="435" t="s">
        <v>143</v>
      </c>
      <c r="AU166" s="435" t="s">
        <v>80</v>
      </c>
    </row>
    <row r="167" spans="1:65" s="445" customFormat="1" ht="16.5" customHeight="1" x14ac:dyDescent="0.2">
      <c r="A167" s="442"/>
      <c r="B167" s="443"/>
      <c r="C167" s="514" t="s">
        <v>307</v>
      </c>
      <c r="D167" s="514" t="s">
        <v>136</v>
      </c>
      <c r="E167" s="515" t="s">
        <v>1409</v>
      </c>
      <c r="F167" s="516" t="s">
        <v>1410</v>
      </c>
      <c r="G167" s="517" t="s">
        <v>199</v>
      </c>
      <c r="H167" s="518">
        <v>10.993</v>
      </c>
      <c r="I167" s="401"/>
      <c r="J167" s="519">
        <f>ROUND(I167*H167,2)</f>
        <v>0</v>
      </c>
      <c r="K167" s="516" t="s">
        <v>140</v>
      </c>
      <c r="L167" s="443"/>
      <c r="M167" s="520" t="s">
        <v>3</v>
      </c>
      <c r="N167" s="521" t="s">
        <v>42</v>
      </c>
      <c r="O167" s="522">
        <v>0.39700000000000002</v>
      </c>
      <c r="P167" s="522">
        <f>O167*H167</f>
        <v>4.3642210000000006</v>
      </c>
      <c r="Q167" s="522">
        <v>0</v>
      </c>
      <c r="R167" s="522">
        <f>Q167*H167</f>
        <v>0</v>
      </c>
      <c r="S167" s="522">
        <v>0</v>
      </c>
      <c r="T167" s="523">
        <f>S167*H167</f>
        <v>0</v>
      </c>
      <c r="U167" s="442"/>
      <c r="V167" s="442"/>
      <c r="W167" s="442"/>
      <c r="X167" s="442"/>
      <c r="Y167" s="442"/>
      <c r="Z167" s="442"/>
      <c r="AA167" s="442"/>
      <c r="AB167" s="442"/>
      <c r="AC167" s="442"/>
      <c r="AD167" s="442"/>
      <c r="AE167" s="442"/>
      <c r="AR167" s="524" t="s">
        <v>141</v>
      </c>
      <c r="AT167" s="524" t="s">
        <v>136</v>
      </c>
      <c r="AU167" s="524" t="s">
        <v>80</v>
      </c>
      <c r="AY167" s="435" t="s">
        <v>134</v>
      </c>
      <c r="BE167" s="525">
        <f>IF(N167="základní",J167,0)</f>
        <v>0</v>
      </c>
      <c r="BF167" s="525">
        <f>IF(N167="snížená",J167,0)</f>
        <v>0</v>
      </c>
      <c r="BG167" s="525">
        <f>IF(N167="zákl. přenesená",J167,0)</f>
        <v>0</v>
      </c>
      <c r="BH167" s="525">
        <f>IF(N167="sníž. přenesená",J167,0)</f>
        <v>0</v>
      </c>
      <c r="BI167" s="525">
        <f>IF(N167="nulová",J167,0)</f>
        <v>0</v>
      </c>
      <c r="BJ167" s="435" t="s">
        <v>20</v>
      </c>
      <c r="BK167" s="525">
        <f>ROUND(I167*H167,2)</f>
        <v>0</v>
      </c>
      <c r="BL167" s="435" t="s">
        <v>141</v>
      </c>
      <c r="BM167" s="524" t="s">
        <v>1411</v>
      </c>
    </row>
    <row r="168" spans="1:65" s="445" customFormat="1" x14ac:dyDescent="0.2">
      <c r="A168" s="442"/>
      <c r="B168" s="443"/>
      <c r="C168" s="442"/>
      <c r="D168" s="526" t="s">
        <v>143</v>
      </c>
      <c r="E168" s="442"/>
      <c r="F168" s="527" t="s">
        <v>1412</v>
      </c>
      <c r="G168" s="442"/>
      <c r="H168" s="442"/>
      <c r="I168" s="429"/>
      <c r="J168" s="442"/>
      <c r="K168" s="442"/>
      <c r="L168" s="443"/>
      <c r="M168" s="528"/>
      <c r="N168" s="529"/>
      <c r="O168" s="530"/>
      <c r="P168" s="530"/>
      <c r="Q168" s="530"/>
      <c r="R168" s="530"/>
      <c r="S168" s="530"/>
      <c r="T168" s="531"/>
      <c r="U168" s="442"/>
      <c r="V168" s="442"/>
      <c r="W168" s="442"/>
      <c r="X168" s="442"/>
      <c r="Y168" s="442"/>
      <c r="Z168" s="442"/>
      <c r="AA168" s="442"/>
      <c r="AB168" s="442"/>
      <c r="AC168" s="442"/>
      <c r="AD168" s="442"/>
      <c r="AE168" s="442"/>
      <c r="AT168" s="435" t="s">
        <v>143</v>
      </c>
      <c r="AU168" s="435" t="s">
        <v>80</v>
      </c>
    </row>
    <row r="169" spans="1:65" s="501" customFormat="1" ht="22.9" customHeight="1" x14ac:dyDescent="0.2">
      <c r="B169" s="502"/>
      <c r="D169" s="503" t="s">
        <v>70</v>
      </c>
      <c r="E169" s="512" t="s">
        <v>136</v>
      </c>
      <c r="F169" s="512" t="s">
        <v>1413</v>
      </c>
      <c r="I169" s="434"/>
      <c r="J169" s="513">
        <f>BK169</f>
        <v>0</v>
      </c>
      <c r="L169" s="502"/>
      <c r="M169" s="506"/>
      <c r="N169" s="507"/>
      <c r="O169" s="507"/>
      <c r="P169" s="508">
        <f>SUM(P170:P185)</f>
        <v>50.457983999999996</v>
      </c>
      <c r="Q169" s="507"/>
      <c r="R169" s="508">
        <f>SUM(R170:R185)</f>
        <v>41.271949999999997</v>
      </c>
      <c r="S169" s="507"/>
      <c r="T169" s="509">
        <f>SUM(T170:T185)</f>
        <v>0</v>
      </c>
      <c r="AR169" s="503" t="s">
        <v>20</v>
      </c>
      <c r="AT169" s="510" t="s">
        <v>70</v>
      </c>
      <c r="AU169" s="510" t="s">
        <v>20</v>
      </c>
      <c r="AY169" s="503" t="s">
        <v>134</v>
      </c>
      <c r="BK169" s="511">
        <f>SUM(BK170:BK185)</f>
        <v>0</v>
      </c>
    </row>
    <row r="170" spans="1:65" s="445" customFormat="1" ht="16.5" customHeight="1" x14ac:dyDescent="0.2">
      <c r="A170" s="442"/>
      <c r="B170" s="443"/>
      <c r="C170" s="514" t="s">
        <v>312</v>
      </c>
      <c r="D170" s="514" t="s">
        <v>136</v>
      </c>
      <c r="E170" s="515" t="s">
        <v>1372</v>
      </c>
      <c r="F170" s="516" t="s">
        <v>1373</v>
      </c>
      <c r="G170" s="517" t="s">
        <v>219</v>
      </c>
      <c r="H170" s="518">
        <v>35</v>
      </c>
      <c r="I170" s="401"/>
      <c r="J170" s="519">
        <f>ROUND(I170*H170,2)</f>
        <v>0</v>
      </c>
      <c r="K170" s="516" t="s">
        <v>140</v>
      </c>
      <c r="L170" s="443"/>
      <c r="M170" s="520" t="s">
        <v>3</v>
      </c>
      <c r="N170" s="521" t="s">
        <v>42</v>
      </c>
      <c r="O170" s="522">
        <v>2.9000000000000001E-2</v>
      </c>
      <c r="P170" s="522">
        <f>O170*H170</f>
        <v>1.0150000000000001</v>
      </c>
      <c r="Q170" s="522">
        <v>0</v>
      </c>
      <c r="R170" s="522">
        <f>Q170*H170</f>
        <v>0</v>
      </c>
      <c r="S170" s="522">
        <v>0</v>
      </c>
      <c r="T170" s="523">
        <f>S170*H170</f>
        <v>0</v>
      </c>
      <c r="U170" s="442"/>
      <c r="V170" s="442"/>
      <c r="W170" s="442"/>
      <c r="X170" s="442"/>
      <c r="Y170" s="442"/>
      <c r="Z170" s="442"/>
      <c r="AA170" s="442"/>
      <c r="AB170" s="442"/>
      <c r="AC170" s="442"/>
      <c r="AD170" s="442"/>
      <c r="AE170" s="442"/>
      <c r="AR170" s="524" t="s">
        <v>141</v>
      </c>
      <c r="AT170" s="524" t="s">
        <v>136</v>
      </c>
      <c r="AU170" s="524" t="s">
        <v>80</v>
      </c>
      <c r="AY170" s="435" t="s">
        <v>134</v>
      </c>
      <c r="BE170" s="525">
        <f>IF(N170="základní",J170,0)</f>
        <v>0</v>
      </c>
      <c r="BF170" s="525">
        <f>IF(N170="snížená",J170,0)</f>
        <v>0</v>
      </c>
      <c r="BG170" s="525">
        <f>IF(N170="zákl. přenesená",J170,0)</f>
        <v>0</v>
      </c>
      <c r="BH170" s="525">
        <f>IF(N170="sníž. přenesená",J170,0)</f>
        <v>0</v>
      </c>
      <c r="BI170" s="525">
        <f>IF(N170="nulová",J170,0)</f>
        <v>0</v>
      </c>
      <c r="BJ170" s="435" t="s">
        <v>20</v>
      </c>
      <c r="BK170" s="525">
        <f>ROUND(I170*H170,2)</f>
        <v>0</v>
      </c>
      <c r="BL170" s="435" t="s">
        <v>141</v>
      </c>
      <c r="BM170" s="524" t="s">
        <v>1414</v>
      </c>
    </row>
    <row r="171" spans="1:65" s="445" customFormat="1" x14ac:dyDescent="0.2">
      <c r="A171" s="442"/>
      <c r="B171" s="443"/>
      <c r="C171" s="442"/>
      <c r="D171" s="526" t="s">
        <v>143</v>
      </c>
      <c r="E171" s="442"/>
      <c r="F171" s="527" t="s">
        <v>1375</v>
      </c>
      <c r="G171" s="442"/>
      <c r="H171" s="442"/>
      <c r="I171" s="429"/>
      <c r="J171" s="442"/>
      <c r="K171" s="442"/>
      <c r="L171" s="443"/>
      <c r="M171" s="528"/>
      <c r="N171" s="529"/>
      <c r="O171" s="530"/>
      <c r="P171" s="530"/>
      <c r="Q171" s="530"/>
      <c r="R171" s="530"/>
      <c r="S171" s="530"/>
      <c r="T171" s="531"/>
      <c r="U171" s="442"/>
      <c r="V171" s="442"/>
      <c r="W171" s="442"/>
      <c r="X171" s="442"/>
      <c r="Y171" s="442"/>
      <c r="Z171" s="442"/>
      <c r="AA171" s="442"/>
      <c r="AB171" s="442"/>
      <c r="AC171" s="442"/>
      <c r="AD171" s="442"/>
      <c r="AE171" s="442"/>
      <c r="AT171" s="435" t="s">
        <v>143</v>
      </c>
      <c r="AU171" s="435" t="s">
        <v>80</v>
      </c>
    </row>
    <row r="172" spans="1:65" s="445" customFormat="1" ht="16.5" customHeight="1" x14ac:dyDescent="0.2">
      <c r="A172" s="442"/>
      <c r="B172" s="443"/>
      <c r="C172" s="514" t="s">
        <v>317</v>
      </c>
      <c r="D172" s="514" t="s">
        <v>136</v>
      </c>
      <c r="E172" s="515" t="s">
        <v>1415</v>
      </c>
      <c r="F172" s="516" t="s">
        <v>1416</v>
      </c>
      <c r="G172" s="517" t="s">
        <v>219</v>
      </c>
      <c r="H172" s="518">
        <v>35</v>
      </c>
      <c r="I172" s="401"/>
      <c r="J172" s="519">
        <f>ROUND(I172*H172,2)</f>
        <v>0</v>
      </c>
      <c r="K172" s="516" t="s">
        <v>140</v>
      </c>
      <c r="L172" s="443"/>
      <c r="M172" s="520" t="s">
        <v>3</v>
      </c>
      <c r="N172" s="521" t="s">
        <v>42</v>
      </c>
      <c r="O172" s="522">
        <v>3.6999999999999998E-2</v>
      </c>
      <c r="P172" s="522">
        <f>O172*H172</f>
        <v>1.2949999999999999</v>
      </c>
      <c r="Q172" s="522">
        <v>0.38625999999999999</v>
      </c>
      <c r="R172" s="522">
        <f>Q172*H172</f>
        <v>13.5191</v>
      </c>
      <c r="S172" s="522">
        <v>0</v>
      </c>
      <c r="T172" s="523">
        <f>S172*H172</f>
        <v>0</v>
      </c>
      <c r="U172" s="442"/>
      <c r="V172" s="442"/>
      <c r="W172" s="442"/>
      <c r="X172" s="442"/>
      <c r="Y172" s="442"/>
      <c r="Z172" s="442"/>
      <c r="AA172" s="442"/>
      <c r="AB172" s="442"/>
      <c r="AC172" s="442"/>
      <c r="AD172" s="442"/>
      <c r="AE172" s="442"/>
      <c r="AR172" s="524" t="s">
        <v>141</v>
      </c>
      <c r="AT172" s="524" t="s">
        <v>136</v>
      </c>
      <c r="AU172" s="524" t="s">
        <v>80</v>
      </c>
      <c r="AY172" s="435" t="s">
        <v>134</v>
      </c>
      <c r="BE172" s="525">
        <f>IF(N172="základní",J172,0)</f>
        <v>0</v>
      </c>
      <c r="BF172" s="525">
        <f>IF(N172="snížená",J172,0)</f>
        <v>0</v>
      </c>
      <c r="BG172" s="525">
        <f>IF(N172="zákl. přenesená",J172,0)</f>
        <v>0</v>
      </c>
      <c r="BH172" s="525">
        <f>IF(N172="sníž. přenesená",J172,0)</f>
        <v>0</v>
      </c>
      <c r="BI172" s="525">
        <f>IF(N172="nulová",J172,0)</f>
        <v>0</v>
      </c>
      <c r="BJ172" s="435" t="s">
        <v>20</v>
      </c>
      <c r="BK172" s="525">
        <f>ROUND(I172*H172,2)</f>
        <v>0</v>
      </c>
      <c r="BL172" s="435" t="s">
        <v>141</v>
      </c>
      <c r="BM172" s="524" t="s">
        <v>1417</v>
      </c>
    </row>
    <row r="173" spans="1:65" s="445" customFormat="1" x14ac:dyDescent="0.2">
      <c r="A173" s="442"/>
      <c r="B173" s="443"/>
      <c r="C173" s="442"/>
      <c r="D173" s="526" t="s">
        <v>143</v>
      </c>
      <c r="E173" s="442"/>
      <c r="F173" s="527" t="s">
        <v>1418</v>
      </c>
      <c r="G173" s="442"/>
      <c r="H173" s="442"/>
      <c r="I173" s="429"/>
      <c r="J173" s="442"/>
      <c r="K173" s="442"/>
      <c r="L173" s="443"/>
      <c r="M173" s="528"/>
      <c r="N173" s="529"/>
      <c r="O173" s="530"/>
      <c r="P173" s="530"/>
      <c r="Q173" s="530"/>
      <c r="R173" s="530"/>
      <c r="S173" s="530"/>
      <c r="T173" s="531"/>
      <c r="U173" s="442"/>
      <c r="V173" s="442"/>
      <c r="W173" s="442"/>
      <c r="X173" s="442"/>
      <c r="Y173" s="442"/>
      <c r="Z173" s="442"/>
      <c r="AA173" s="442"/>
      <c r="AB173" s="442"/>
      <c r="AC173" s="442"/>
      <c r="AD173" s="442"/>
      <c r="AE173" s="442"/>
      <c r="AT173" s="435" t="s">
        <v>143</v>
      </c>
      <c r="AU173" s="435" t="s">
        <v>80</v>
      </c>
    </row>
    <row r="174" spans="1:65" s="445" customFormat="1" ht="16.5" customHeight="1" x14ac:dyDescent="0.2">
      <c r="A174" s="442"/>
      <c r="B174" s="443"/>
      <c r="C174" s="514" t="s">
        <v>322</v>
      </c>
      <c r="D174" s="514" t="s">
        <v>136</v>
      </c>
      <c r="E174" s="515" t="s">
        <v>1419</v>
      </c>
      <c r="F174" s="516" t="s">
        <v>1420</v>
      </c>
      <c r="G174" s="517" t="s">
        <v>219</v>
      </c>
      <c r="H174" s="518">
        <v>35</v>
      </c>
      <c r="I174" s="401"/>
      <c r="J174" s="519">
        <f>ROUND(I174*H174,2)</f>
        <v>0</v>
      </c>
      <c r="K174" s="516" t="s">
        <v>3</v>
      </c>
      <c r="L174" s="443"/>
      <c r="M174" s="520" t="s">
        <v>3</v>
      </c>
      <c r="N174" s="521" t="s">
        <v>42</v>
      </c>
      <c r="O174" s="522">
        <v>2.8000000000000001E-2</v>
      </c>
      <c r="P174" s="522">
        <f>O174*H174</f>
        <v>0.98</v>
      </c>
      <c r="Q174" s="522">
        <v>0.38624999999999998</v>
      </c>
      <c r="R174" s="522">
        <f>Q174*H174</f>
        <v>13.518749999999999</v>
      </c>
      <c r="S174" s="522">
        <v>0</v>
      </c>
      <c r="T174" s="523">
        <f>S174*H174</f>
        <v>0</v>
      </c>
      <c r="U174" s="442"/>
      <c r="V174" s="442"/>
      <c r="W174" s="442"/>
      <c r="X174" s="442"/>
      <c r="Y174" s="442"/>
      <c r="Z174" s="442"/>
      <c r="AA174" s="442"/>
      <c r="AB174" s="442"/>
      <c r="AC174" s="442"/>
      <c r="AD174" s="442"/>
      <c r="AE174" s="442"/>
      <c r="AR174" s="524" t="s">
        <v>141</v>
      </c>
      <c r="AT174" s="524" t="s">
        <v>136</v>
      </c>
      <c r="AU174" s="524" t="s">
        <v>80</v>
      </c>
      <c r="AY174" s="435" t="s">
        <v>134</v>
      </c>
      <c r="BE174" s="525">
        <f>IF(N174="základní",J174,0)</f>
        <v>0</v>
      </c>
      <c r="BF174" s="525">
        <f>IF(N174="snížená",J174,0)</f>
        <v>0</v>
      </c>
      <c r="BG174" s="525">
        <f>IF(N174="zákl. přenesená",J174,0)</f>
        <v>0</v>
      </c>
      <c r="BH174" s="525">
        <f>IF(N174="sníž. přenesená",J174,0)</f>
        <v>0</v>
      </c>
      <c r="BI174" s="525">
        <f>IF(N174="nulová",J174,0)</f>
        <v>0</v>
      </c>
      <c r="BJ174" s="435" t="s">
        <v>20</v>
      </c>
      <c r="BK174" s="525">
        <f>ROUND(I174*H174,2)</f>
        <v>0</v>
      </c>
      <c r="BL174" s="435" t="s">
        <v>141</v>
      </c>
      <c r="BM174" s="524" t="s">
        <v>1421</v>
      </c>
    </row>
    <row r="175" spans="1:65" s="445" customFormat="1" x14ac:dyDescent="0.2">
      <c r="A175" s="442"/>
      <c r="B175" s="443"/>
      <c r="C175" s="442"/>
      <c r="D175" s="526" t="s">
        <v>143</v>
      </c>
      <c r="E175" s="442"/>
      <c r="F175" s="527" t="s">
        <v>1422</v>
      </c>
      <c r="G175" s="442"/>
      <c r="H175" s="442"/>
      <c r="I175" s="429"/>
      <c r="J175" s="442"/>
      <c r="K175" s="442"/>
      <c r="L175" s="443"/>
      <c r="M175" s="528"/>
      <c r="N175" s="529"/>
      <c r="O175" s="530"/>
      <c r="P175" s="530"/>
      <c r="Q175" s="530"/>
      <c r="R175" s="530"/>
      <c r="S175" s="530"/>
      <c r="T175" s="531"/>
      <c r="U175" s="442"/>
      <c r="V175" s="442"/>
      <c r="W175" s="442"/>
      <c r="X175" s="442"/>
      <c r="Y175" s="442"/>
      <c r="Z175" s="442"/>
      <c r="AA175" s="442"/>
      <c r="AB175" s="442"/>
      <c r="AC175" s="442"/>
      <c r="AD175" s="442"/>
      <c r="AE175" s="442"/>
      <c r="AT175" s="435" t="s">
        <v>143</v>
      </c>
      <c r="AU175" s="435" t="s">
        <v>80</v>
      </c>
    </row>
    <row r="176" spans="1:65" s="445" customFormat="1" ht="16.5" customHeight="1" x14ac:dyDescent="0.2">
      <c r="A176" s="442"/>
      <c r="B176" s="443"/>
      <c r="C176" s="514" t="s">
        <v>330</v>
      </c>
      <c r="D176" s="514" t="s">
        <v>136</v>
      </c>
      <c r="E176" s="515" t="s">
        <v>1423</v>
      </c>
      <c r="F176" s="516" t="s">
        <v>1424</v>
      </c>
      <c r="G176" s="517" t="s">
        <v>219</v>
      </c>
      <c r="H176" s="518">
        <v>35</v>
      </c>
      <c r="I176" s="401"/>
      <c r="J176" s="519">
        <f>ROUND(I176*H176,2)</f>
        <v>0</v>
      </c>
      <c r="K176" s="516" t="s">
        <v>140</v>
      </c>
      <c r="L176" s="443"/>
      <c r="M176" s="520" t="s">
        <v>3</v>
      </c>
      <c r="N176" s="521" t="s">
        <v>42</v>
      </c>
      <c r="O176" s="522">
        <v>0.75700000000000001</v>
      </c>
      <c r="P176" s="522">
        <f>O176*H176</f>
        <v>26.495000000000001</v>
      </c>
      <c r="Q176" s="522">
        <v>0.10362</v>
      </c>
      <c r="R176" s="522">
        <f>Q176*H176</f>
        <v>3.6267</v>
      </c>
      <c r="S176" s="522">
        <v>0</v>
      </c>
      <c r="T176" s="523">
        <f>S176*H176</f>
        <v>0</v>
      </c>
      <c r="U176" s="442"/>
      <c r="V176" s="442"/>
      <c r="W176" s="442"/>
      <c r="X176" s="442"/>
      <c r="Y176" s="442"/>
      <c r="Z176" s="442"/>
      <c r="AA176" s="442"/>
      <c r="AB176" s="442"/>
      <c r="AC176" s="442"/>
      <c r="AD176" s="442"/>
      <c r="AE176" s="442"/>
      <c r="AR176" s="524" t="s">
        <v>141</v>
      </c>
      <c r="AT176" s="524" t="s">
        <v>136</v>
      </c>
      <c r="AU176" s="524" t="s">
        <v>80</v>
      </c>
      <c r="AY176" s="435" t="s">
        <v>134</v>
      </c>
      <c r="BE176" s="525">
        <f>IF(N176="základní",J176,0)</f>
        <v>0</v>
      </c>
      <c r="BF176" s="525">
        <f>IF(N176="snížená",J176,0)</f>
        <v>0</v>
      </c>
      <c r="BG176" s="525">
        <f>IF(N176="zákl. přenesená",J176,0)</f>
        <v>0</v>
      </c>
      <c r="BH176" s="525">
        <f>IF(N176="sníž. přenesená",J176,0)</f>
        <v>0</v>
      </c>
      <c r="BI176" s="525">
        <f>IF(N176="nulová",J176,0)</f>
        <v>0</v>
      </c>
      <c r="BJ176" s="435" t="s">
        <v>20</v>
      </c>
      <c r="BK176" s="525">
        <f>ROUND(I176*H176,2)</f>
        <v>0</v>
      </c>
      <c r="BL176" s="435" t="s">
        <v>141</v>
      </c>
      <c r="BM176" s="524" t="s">
        <v>1425</v>
      </c>
    </row>
    <row r="177" spans="1:65" s="445" customFormat="1" ht="29.25" x14ac:dyDescent="0.2">
      <c r="A177" s="442"/>
      <c r="B177" s="443"/>
      <c r="C177" s="442"/>
      <c r="D177" s="526" t="s">
        <v>143</v>
      </c>
      <c r="E177" s="442"/>
      <c r="F177" s="527" t="s">
        <v>1426</v>
      </c>
      <c r="G177" s="442"/>
      <c r="H177" s="442"/>
      <c r="I177" s="429"/>
      <c r="J177" s="442"/>
      <c r="K177" s="442"/>
      <c r="L177" s="443"/>
      <c r="M177" s="528"/>
      <c r="N177" s="529"/>
      <c r="O177" s="530"/>
      <c r="P177" s="530"/>
      <c r="Q177" s="530"/>
      <c r="R177" s="530"/>
      <c r="S177" s="530"/>
      <c r="T177" s="531"/>
      <c r="U177" s="442"/>
      <c r="V177" s="442"/>
      <c r="W177" s="442"/>
      <c r="X177" s="442"/>
      <c r="Y177" s="442"/>
      <c r="Z177" s="442"/>
      <c r="AA177" s="442"/>
      <c r="AB177" s="442"/>
      <c r="AC177" s="442"/>
      <c r="AD177" s="442"/>
      <c r="AE177" s="442"/>
      <c r="AT177" s="435" t="s">
        <v>143</v>
      </c>
      <c r="AU177" s="435" t="s">
        <v>80</v>
      </c>
    </row>
    <row r="178" spans="1:65" s="445" customFormat="1" ht="16.5" customHeight="1" x14ac:dyDescent="0.2">
      <c r="A178" s="442"/>
      <c r="B178" s="443"/>
      <c r="C178" s="563" t="s">
        <v>335</v>
      </c>
      <c r="D178" s="563" t="s">
        <v>292</v>
      </c>
      <c r="E178" s="564" t="s">
        <v>1427</v>
      </c>
      <c r="F178" s="565" t="s">
        <v>1428</v>
      </c>
      <c r="G178" s="566" t="s">
        <v>219</v>
      </c>
      <c r="H178" s="567">
        <v>36.049999999999997</v>
      </c>
      <c r="I178" s="402"/>
      <c r="J178" s="568">
        <f>ROUND(I178*H178,2)</f>
        <v>0</v>
      </c>
      <c r="K178" s="565" t="s">
        <v>3</v>
      </c>
      <c r="L178" s="569"/>
      <c r="M178" s="570" t="s">
        <v>3</v>
      </c>
      <c r="N178" s="571" t="s">
        <v>42</v>
      </c>
      <c r="O178" s="522">
        <v>0</v>
      </c>
      <c r="P178" s="522">
        <f>O178*H178</f>
        <v>0</v>
      </c>
      <c r="Q178" s="522">
        <v>0.18</v>
      </c>
      <c r="R178" s="522">
        <f>Q178*H178</f>
        <v>6.488999999999999</v>
      </c>
      <c r="S178" s="522">
        <v>0</v>
      </c>
      <c r="T178" s="523">
        <f>S178*H178</f>
        <v>0</v>
      </c>
      <c r="U178" s="442"/>
      <c r="V178" s="442"/>
      <c r="W178" s="442"/>
      <c r="X178" s="442"/>
      <c r="Y178" s="442"/>
      <c r="Z178" s="442"/>
      <c r="AA178" s="442"/>
      <c r="AB178" s="442"/>
      <c r="AC178" s="442"/>
      <c r="AD178" s="442"/>
      <c r="AE178" s="442"/>
      <c r="AR178" s="524" t="s">
        <v>190</v>
      </c>
      <c r="AT178" s="524" t="s">
        <v>292</v>
      </c>
      <c r="AU178" s="524" t="s">
        <v>80</v>
      </c>
      <c r="AY178" s="435" t="s">
        <v>134</v>
      </c>
      <c r="BE178" s="525">
        <f>IF(N178="základní",J178,0)</f>
        <v>0</v>
      </c>
      <c r="BF178" s="525">
        <f>IF(N178="snížená",J178,0)</f>
        <v>0</v>
      </c>
      <c r="BG178" s="525">
        <f>IF(N178="zákl. přenesená",J178,0)</f>
        <v>0</v>
      </c>
      <c r="BH178" s="525">
        <f>IF(N178="sníž. přenesená",J178,0)</f>
        <v>0</v>
      </c>
      <c r="BI178" s="525">
        <f>IF(N178="nulová",J178,0)</f>
        <v>0</v>
      </c>
      <c r="BJ178" s="435" t="s">
        <v>20</v>
      </c>
      <c r="BK178" s="525">
        <f>ROUND(I178*H178,2)</f>
        <v>0</v>
      </c>
      <c r="BL178" s="435" t="s">
        <v>141</v>
      </c>
      <c r="BM178" s="524" t="s">
        <v>1429</v>
      </c>
    </row>
    <row r="179" spans="1:65" s="532" customFormat="1" x14ac:dyDescent="0.2">
      <c r="B179" s="533"/>
      <c r="D179" s="526" t="s">
        <v>145</v>
      </c>
      <c r="E179" s="534" t="s">
        <v>3</v>
      </c>
      <c r="F179" s="535" t="s">
        <v>1430</v>
      </c>
      <c r="H179" s="536">
        <v>36.049999999999997</v>
      </c>
      <c r="I179" s="430"/>
      <c r="L179" s="533"/>
      <c r="M179" s="537"/>
      <c r="N179" s="538"/>
      <c r="O179" s="538"/>
      <c r="P179" s="538"/>
      <c r="Q179" s="538"/>
      <c r="R179" s="538"/>
      <c r="S179" s="538"/>
      <c r="T179" s="539"/>
      <c r="AT179" s="534" t="s">
        <v>145</v>
      </c>
      <c r="AU179" s="534" t="s">
        <v>80</v>
      </c>
      <c r="AV179" s="532" t="s">
        <v>80</v>
      </c>
      <c r="AW179" s="532" t="s">
        <v>33</v>
      </c>
      <c r="AX179" s="532" t="s">
        <v>20</v>
      </c>
      <c r="AY179" s="534" t="s">
        <v>134</v>
      </c>
    </row>
    <row r="180" spans="1:65" s="445" customFormat="1" ht="16.5" customHeight="1" x14ac:dyDescent="0.2">
      <c r="A180" s="442"/>
      <c r="B180" s="443"/>
      <c r="C180" s="514" t="s">
        <v>340</v>
      </c>
      <c r="D180" s="514" t="s">
        <v>136</v>
      </c>
      <c r="E180" s="515" t="s">
        <v>1431</v>
      </c>
      <c r="F180" s="516" t="s">
        <v>1432</v>
      </c>
      <c r="G180" s="517" t="s">
        <v>325</v>
      </c>
      <c r="H180" s="518">
        <v>16</v>
      </c>
      <c r="I180" s="401"/>
      <c r="J180" s="519">
        <f>ROUND(I180*H180,2)</f>
        <v>0</v>
      </c>
      <c r="K180" s="516" t="s">
        <v>140</v>
      </c>
      <c r="L180" s="443"/>
      <c r="M180" s="520" t="s">
        <v>3</v>
      </c>
      <c r="N180" s="521" t="s">
        <v>42</v>
      </c>
      <c r="O180" s="522">
        <v>0.26800000000000002</v>
      </c>
      <c r="P180" s="522">
        <f>O180*H180</f>
        <v>4.2880000000000003</v>
      </c>
      <c r="Q180" s="522">
        <v>0.15540000000000001</v>
      </c>
      <c r="R180" s="522">
        <f>Q180*H180</f>
        <v>2.4864000000000002</v>
      </c>
      <c r="S180" s="522">
        <v>0</v>
      </c>
      <c r="T180" s="523">
        <f>S180*H180</f>
        <v>0</v>
      </c>
      <c r="U180" s="442"/>
      <c r="V180" s="442"/>
      <c r="W180" s="442"/>
      <c r="X180" s="442"/>
      <c r="Y180" s="442"/>
      <c r="Z180" s="442"/>
      <c r="AA180" s="442"/>
      <c r="AB180" s="442"/>
      <c r="AC180" s="442"/>
      <c r="AD180" s="442"/>
      <c r="AE180" s="442"/>
      <c r="AR180" s="524" t="s">
        <v>141</v>
      </c>
      <c r="AT180" s="524" t="s">
        <v>136</v>
      </c>
      <c r="AU180" s="524" t="s">
        <v>80</v>
      </c>
      <c r="AY180" s="435" t="s">
        <v>134</v>
      </c>
      <c r="BE180" s="525">
        <f>IF(N180="základní",J180,0)</f>
        <v>0</v>
      </c>
      <c r="BF180" s="525">
        <f>IF(N180="snížená",J180,0)</f>
        <v>0</v>
      </c>
      <c r="BG180" s="525">
        <f>IF(N180="zákl. přenesená",J180,0)</f>
        <v>0</v>
      </c>
      <c r="BH180" s="525">
        <f>IF(N180="sníž. přenesená",J180,0)</f>
        <v>0</v>
      </c>
      <c r="BI180" s="525">
        <f>IF(N180="nulová",J180,0)</f>
        <v>0</v>
      </c>
      <c r="BJ180" s="435" t="s">
        <v>20</v>
      </c>
      <c r="BK180" s="525">
        <f>ROUND(I180*H180,2)</f>
        <v>0</v>
      </c>
      <c r="BL180" s="435" t="s">
        <v>141</v>
      </c>
      <c r="BM180" s="524" t="s">
        <v>1433</v>
      </c>
    </row>
    <row r="181" spans="1:65" s="445" customFormat="1" ht="19.5" x14ac:dyDescent="0.2">
      <c r="A181" s="442"/>
      <c r="B181" s="443"/>
      <c r="C181" s="442"/>
      <c r="D181" s="526" t="s">
        <v>143</v>
      </c>
      <c r="E181" s="442"/>
      <c r="F181" s="527" t="s">
        <v>1434</v>
      </c>
      <c r="G181" s="442"/>
      <c r="H181" s="442"/>
      <c r="I181" s="429"/>
      <c r="J181" s="442"/>
      <c r="K181" s="442"/>
      <c r="L181" s="443"/>
      <c r="M181" s="528"/>
      <c r="N181" s="529"/>
      <c r="O181" s="530"/>
      <c r="P181" s="530"/>
      <c r="Q181" s="530"/>
      <c r="R181" s="530"/>
      <c r="S181" s="530"/>
      <c r="T181" s="531"/>
      <c r="U181" s="442"/>
      <c r="V181" s="442"/>
      <c r="W181" s="442"/>
      <c r="X181" s="442"/>
      <c r="Y181" s="442"/>
      <c r="Z181" s="442"/>
      <c r="AA181" s="442"/>
      <c r="AB181" s="442"/>
      <c r="AC181" s="442"/>
      <c r="AD181" s="442"/>
      <c r="AE181" s="442"/>
      <c r="AT181" s="435" t="s">
        <v>143</v>
      </c>
      <c r="AU181" s="435" t="s">
        <v>80</v>
      </c>
    </row>
    <row r="182" spans="1:65" s="445" customFormat="1" ht="16.5" customHeight="1" x14ac:dyDescent="0.2">
      <c r="A182" s="442"/>
      <c r="B182" s="443"/>
      <c r="C182" s="563" t="s">
        <v>345</v>
      </c>
      <c r="D182" s="563" t="s">
        <v>292</v>
      </c>
      <c r="E182" s="564" t="s">
        <v>1435</v>
      </c>
      <c r="F182" s="565" t="s">
        <v>1436</v>
      </c>
      <c r="G182" s="566" t="s">
        <v>325</v>
      </c>
      <c r="H182" s="567">
        <v>16</v>
      </c>
      <c r="I182" s="402"/>
      <c r="J182" s="568">
        <f>ROUND(I182*H182,2)</f>
        <v>0</v>
      </c>
      <c r="K182" s="565" t="s">
        <v>140</v>
      </c>
      <c r="L182" s="569"/>
      <c r="M182" s="570" t="s">
        <v>3</v>
      </c>
      <c r="N182" s="571" t="s">
        <v>42</v>
      </c>
      <c r="O182" s="522">
        <v>0</v>
      </c>
      <c r="P182" s="522">
        <f>O182*H182</f>
        <v>0</v>
      </c>
      <c r="Q182" s="522">
        <v>0.10199999999999999</v>
      </c>
      <c r="R182" s="522">
        <f>Q182*H182</f>
        <v>1.6319999999999999</v>
      </c>
      <c r="S182" s="522">
        <v>0</v>
      </c>
      <c r="T182" s="523">
        <f>S182*H182</f>
        <v>0</v>
      </c>
      <c r="U182" s="442"/>
      <c r="V182" s="442"/>
      <c r="W182" s="442"/>
      <c r="X182" s="442"/>
      <c r="Y182" s="442"/>
      <c r="Z182" s="442"/>
      <c r="AA182" s="442"/>
      <c r="AB182" s="442"/>
      <c r="AC182" s="442"/>
      <c r="AD182" s="442"/>
      <c r="AE182" s="442"/>
      <c r="AR182" s="524" t="s">
        <v>190</v>
      </c>
      <c r="AT182" s="524" t="s">
        <v>292</v>
      </c>
      <c r="AU182" s="524" t="s">
        <v>80</v>
      </c>
      <c r="AY182" s="435" t="s">
        <v>134</v>
      </c>
      <c r="BE182" s="525">
        <f>IF(N182="základní",J182,0)</f>
        <v>0</v>
      </c>
      <c r="BF182" s="525">
        <f>IF(N182="snížená",J182,0)</f>
        <v>0</v>
      </c>
      <c r="BG182" s="525">
        <f>IF(N182="zákl. přenesená",J182,0)</f>
        <v>0</v>
      </c>
      <c r="BH182" s="525">
        <f>IF(N182="sníž. přenesená",J182,0)</f>
        <v>0</v>
      </c>
      <c r="BI182" s="525">
        <f>IF(N182="nulová",J182,0)</f>
        <v>0</v>
      </c>
      <c r="BJ182" s="435" t="s">
        <v>20</v>
      </c>
      <c r="BK182" s="525">
        <f>ROUND(I182*H182,2)</f>
        <v>0</v>
      </c>
      <c r="BL182" s="435" t="s">
        <v>141</v>
      </c>
      <c r="BM182" s="524" t="s">
        <v>1437</v>
      </c>
    </row>
    <row r="183" spans="1:65" s="445" customFormat="1" x14ac:dyDescent="0.2">
      <c r="A183" s="442"/>
      <c r="B183" s="443"/>
      <c r="C183" s="442"/>
      <c r="D183" s="526" t="s">
        <v>143</v>
      </c>
      <c r="E183" s="442"/>
      <c r="F183" s="527" t="s">
        <v>1436</v>
      </c>
      <c r="G183" s="442"/>
      <c r="H183" s="442"/>
      <c r="I183" s="429"/>
      <c r="J183" s="442"/>
      <c r="K183" s="442"/>
      <c r="L183" s="443"/>
      <c r="M183" s="528"/>
      <c r="N183" s="529"/>
      <c r="O183" s="530"/>
      <c r="P183" s="530"/>
      <c r="Q183" s="530"/>
      <c r="R183" s="530"/>
      <c r="S183" s="530"/>
      <c r="T183" s="531"/>
      <c r="U183" s="442"/>
      <c r="V183" s="442"/>
      <c r="W183" s="442"/>
      <c r="X183" s="442"/>
      <c r="Y183" s="442"/>
      <c r="Z183" s="442"/>
      <c r="AA183" s="442"/>
      <c r="AB183" s="442"/>
      <c r="AC183" s="442"/>
      <c r="AD183" s="442"/>
      <c r="AE183" s="442"/>
      <c r="AT183" s="435" t="s">
        <v>143</v>
      </c>
      <c r="AU183" s="435" t="s">
        <v>80</v>
      </c>
    </row>
    <row r="184" spans="1:65" s="445" customFormat="1" ht="16.5" customHeight="1" x14ac:dyDescent="0.2">
      <c r="A184" s="442"/>
      <c r="B184" s="443"/>
      <c r="C184" s="514" t="s">
        <v>350</v>
      </c>
      <c r="D184" s="514" t="s">
        <v>136</v>
      </c>
      <c r="E184" s="515" t="s">
        <v>1409</v>
      </c>
      <c r="F184" s="516" t="s">
        <v>1410</v>
      </c>
      <c r="G184" s="517" t="s">
        <v>199</v>
      </c>
      <c r="H184" s="518">
        <v>41.271999999999998</v>
      </c>
      <c r="I184" s="401"/>
      <c r="J184" s="519">
        <f>ROUND(I184*H184,2)</f>
        <v>0</v>
      </c>
      <c r="K184" s="516" t="s">
        <v>140</v>
      </c>
      <c r="L184" s="443"/>
      <c r="M184" s="520" t="s">
        <v>3</v>
      </c>
      <c r="N184" s="521" t="s">
        <v>42</v>
      </c>
      <c r="O184" s="522">
        <v>0.39700000000000002</v>
      </c>
      <c r="P184" s="522">
        <f>O184*H184</f>
        <v>16.384983999999999</v>
      </c>
      <c r="Q184" s="522">
        <v>0</v>
      </c>
      <c r="R184" s="522">
        <f>Q184*H184</f>
        <v>0</v>
      </c>
      <c r="S184" s="522">
        <v>0</v>
      </c>
      <c r="T184" s="523">
        <f>S184*H184</f>
        <v>0</v>
      </c>
      <c r="U184" s="442"/>
      <c r="V184" s="442"/>
      <c r="W184" s="442"/>
      <c r="X184" s="442"/>
      <c r="Y184" s="442"/>
      <c r="Z184" s="442"/>
      <c r="AA184" s="442"/>
      <c r="AB184" s="442"/>
      <c r="AC184" s="442"/>
      <c r="AD184" s="442"/>
      <c r="AE184" s="442"/>
      <c r="AR184" s="524" t="s">
        <v>141</v>
      </c>
      <c r="AT184" s="524" t="s">
        <v>136</v>
      </c>
      <c r="AU184" s="524" t="s">
        <v>80</v>
      </c>
      <c r="AY184" s="435" t="s">
        <v>134</v>
      </c>
      <c r="BE184" s="525">
        <f>IF(N184="základní",J184,0)</f>
        <v>0</v>
      </c>
      <c r="BF184" s="525">
        <f>IF(N184="snížená",J184,0)</f>
        <v>0</v>
      </c>
      <c r="BG184" s="525">
        <f>IF(N184="zákl. přenesená",J184,0)</f>
        <v>0</v>
      </c>
      <c r="BH184" s="525">
        <f>IF(N184="sníž. přenesená",J184,0)</f>
        <v>0</v>
      </c>
      <c r="BI184" s="525">
        <f>IF(N184="nulová",J184,0)</f>
        <v>0</v>
      </c>
      <c r="BJ184" s="435" t="s">
        <v>20</v>
      </c>
      <c r="BK184" s="525">
        <f>ROUND(I184*H184,2)</f>
        <v>0</v>
      </c>
      <c r="BL184" s="435" t="s">
        <v>141</v>
      </c>
      <c r="BM184" s="524" t="s">
        <v>1438</v>
      </c>
    </row>
    <row r="185" spans="1:65" s="445" customFormat="1" x14ac:dyDescent="0.2">
      <c r="A185" s="442"/>
      <c r="B185" s="443"/>
      <c r="C185" s="442"/>
      <c r="D185" s="526" t="s">
        <v>143</v>
      </c>
      <c r="E185" s="442"/>
      <c r="F185" s="527" t="s">
        <v>1412</v>
      </c>
      <c r="G185" s="442"/>
      <c r="H185" s="442"/>
      <c r="I185" s="429"/>
      <c r="J185" s="442"/>
      <c r="K185" s="442"/>
      <c r="L185" s="443"/>
      <c r="M185" s="528"/>
      <c r="N185" s="529"/>
      <c r="O185" s="530"/>
      <c r="P185" s="530"/>
      <c r="Q185" s="530"/>
      <c r="R185" s="530"/>
      <c r="S185" s="530"/>
      <c r="T185" s="531"/>
      <c r="U185" s="442"/>
      <c r="V185" s="442"/>
      <c r="W185" s="442"/>
      <c r="X185" s="442"/>
      <c r="Y185" s="442"/>
      <c r="Z185" s="442"/>
      <c r="AA185" s="442"/>
      <c r="AB185" s="442"/>
      <c r="AC185" s="442"/>
      <c r="AD185" s="442"/>
      <c r="AE185" s="442"/>
      <c r="AT185" s="435" t="s">
        <v>143</v>
      </c>
      <c r="AU185" s="435" t="s">
        <v>80</v>
      </c>
    </row>
    <row r="186" spans="1:65" s="501" customFormat="1" ht="22.9" customHeight="1" x14ac:dyDescent="0.2">
      <c r="B186" s="502"/>
      <c r="D186" s="503" t="s">
        <v>70</v>
      </c>
      <c r="E186" s="512" t="s">
        <v>1439</v>
      </c>
      <c r="F186" s="512" t="s">
        <v>1440</v>
      </c>
      <c r="I186" s="434"/>
      <c r="J186" s="513">
        <f>BK186</f>
        <v>0</v>
      </c>
      <c r="L186" s="502"/>
      <c r="M186" s="506"/>
      <c r="N186" s="507"/>
      <c r="O186" s="507"/>
      <c r="P186" s="508">
        <f>SUM(P187:P265)</f>
        <v>178.56933100000001</v>
      </c>
      <c r="Q186" s="507"/>
      <c r="R186" s="508">
        <f>SUM(R187:R265)</f>
        <v>58.438385019999998</v>
      </c>
      <c r="S186" s="507"/>
      <c r="T186" s="509">
        <f>SUM(T187:T265)</f>
        <v>0</v>
      </c>
      <c r="AR186" s="503" t="s">
        <v>20</v>
      </c>
      <c r="AT186" s="510" t="s">
        <v>70</v>
      </c>
      <c r="AU186" s="510" t="s">
        <v>20</v>
      </c>
      <c r="AY186" s="503" t="s">
        <v>134</v>
      </c>
      <c r="BK186" s="511">
        <f>SUM(BK187:BK265)</f>
        <v>0</v>
      </c>
    </row>
    <row r="187" spans="1:65" s="445" customFormat="1" ht="16.5" customHeight="1" x14ac:dyDescent="0.2">
      <c r="A187" s="442"/>
      <c r="B187" s="443"/>
      <c r="C187" s="514" t="s">
        <v>355</v>
      </c>
      <c r="D187" s="514" t="s">
        <v>136</v>
      </c>
      <c r="E187" s="515" t="s">
        <v>1441</v>
      </c>
      <c r="F187" s="516" t="s">
        <v>1442</v>
      </c>
      <c r="G187" s="517" t="s">
        <v>156</v>
      </c>
      <c r="H187" s="518">
        <v>5.5389999999999997</v>
      </c>
      <c r="I187" s="401"/>
      <c r="J187" s="519">
        <f>ROUND(I187*H187,2)</f>
        <v>0</v>
      </c>
      <c r="K187" s="516" t="s">
        <v>140</v>
      </c>
      <c r="L187" s="443"/>
      <c r="M187" s="520" t="s">
        <v>3</v>
      </c>
      <c r="N187" s="521" t="s">
        <v>42</v>
      </c>
      <c r="O187" s="522">
        <v>2.0190000000000001</v>
      </c>
      <c r="P187" s="522">
        <f>O187*H187</f>
        <v>11.183241000000001</v>
      </c>
      <c r="Q187" s="522">
        <v>0</v>
      </c>
      <c r="R187" s="522">
        <f>Q187*H187</f>
        <v>0</v>
      </c>
      <c r="S187" s="522">
        <v>0</v>
      </c>
      <c r="T187" s="523">
        <f>S187*H187</f>
        <v>0</v>
      </c>
      <c r="U187" s="442"/>
      <c r="V187" s="442"/>
      <c r="W187" s="442"/>
      <c r="X187" s="442"/>
      <c r="Y187" s="442"/>
      <c r="Z187" s="442"/>
      <c r="AA187" s="442"/>
      <c r="AB187" s="442"/>
      <c r="AC187" s="442"/>
      <c r="AD187" s="442"/>
      <c r="AE187" s="442"/>
      <c r="AR187" s="524" t="s">
        <v>141</v>
      </c>
      <c r="AT187" s="524" t="s">
        <v>136</v>
      </c>
      <c r="AU187" s="524" t="s">
        <v>80</v>
      </c>
      <c r="AY187" s="435" t="s">
        <v>134</v>
      </c>
      <c r="BE187" s="525">
        <f>IF(N187="základní",J187,0)</f>
        <v>0</v>
      </c>
      <c r="BF187" s="525">
        <f>IF(N187="snížená",J187,0)</f>
        <v>0</v>
      </c>
      <c r="BG187" s="525">
        <f>IF(N187="zákl. přenesená",J187,0)</f>
        <v>0</v>
      </c>
      <c r="BH187" s="525">
        <f>IF(N187="sníž. přenesená",J187,0)</f>
        <v>0</v>
      </c>
      <c r="BI187" s="525">
        <f>IF(N187="nulová",J187,0)</f>
        <v>0</v>
      </c>
      <c r="BJ187" s="435" t="s">
        <v>20</v>
      </c>
      <c r="BK187" s="525">
        <f>ROUND(I187*H187,2)</f>
        <v>0</v>
      </c>
      <c r="BL187" s="435" t="s">
        <v>141</v>
      </c>
      <c r="BM187" s="524" t="s">
        <v>1443</v>
      </c>
    </row>
    <row r="188" spans="1:65" s="445" customFormat="1" x14ac:dyDescent="0.2">
      <c r="A188" s="442"/>
      <c r="B188" s="443"/>
      <c r="C188" s="442"/>
      <c r="D188" s="526" t="s">
        <v>143</v>
      </c>
      <c r="E188" s="442"/>
      <c r="F188" s="527" t="s">
        <v>1444</v>
      </c>
      <c r="G188" s="442"/>
      <c r="H188" s="442"/>
      <c r="I188" s="429"/>
      <c r="J188" s="442"/>
      <c r="K188" s="442"/>
      <c r="L188" s="443"/>
      <c r="M188" s="528"/>
      <c r="N188" s="529"/>
      <c r="O188" s="530"/>
      <c r="P188" s="530"/>
      <c r="Q188" s="530"/>
      <c r="R188" s="530"/>
      <c r="S188" s="530"/>
      <c r="T188" s="531"/>
      <c r="U188" s="442"/>
      <c r="V188" s="442"/>
      <c r="W188" s="442"/>
      <c r="X188" s="442"/>
      <c r="Y188" s="442"/>
      <c r="Z188" s="442"/>
      <c r="AA188" s="442"/>
      <c r="AB188" s="442"/>
      <c r="AC188" s="442"/>
      <c r="AD188" s="442"/>
      <c r="AE188" s="442"/>
      <c r="AT188" s="435" t="s">
        <v>143</v>
      </c>
      <c r="AU188" s="435" t="s">
        <v>80</v>
      </c>
    </row>
    <row r="189" spans="1:65" s="540" customFormat="1" x14ac:dyDescent="0.2">
      <c r="B189" s="541"/>
      <c r="D189" s="526" t="s">
        <v>145</v>
      </c>
      <c r="E189" s="542" t="s">
        <v>3</v>
      </c>
      <c r="F189" s="543" t="s">
        <v>960</v>
      </c>
      <c r="H189" s="542" t="s">
        <v>3</v>
      </c>
      <c r="I189" s="431"/>
      <c r="L189" s="541"/>
      <c r="M189" s="544"/>
      <c r="N189" s="545"/>
      <c r="O189" s="545"/>
      <c r="P189" s="545"/>
      <c r="Q189" s="545"/>
      <c r="R189" s="545"/>
      <c r="S189" s="545"/>
      <c r="T189" s="546"/>
      <c r="AT189" s="542" t="s">
        <v>145</v>
      </c>
      <c r="AU189" s="542" t="s">
        <v>80</v>
      </c>
      <c r="AV189" s="540" t="s">
        <v>20</v>
      </c>
      <c r="AW189" s="540" t="s">
        <v>33</v>
      </c>
      <c r="AX189" s="540" t="s">
        <v>71</v>
      </c>
      <c r="AY189" s="542" t="s">
        <v>134</v>
      </c>
    </row>
    <row r="190" spans="1:65" s="532" customFormat="1" x14ac:dyDescent="0.2">
      <c r="B190" s="533"/>
      <c r="D190" s="526" t="s">
        <v>145</v>
      </c>
      <c r="E190" s="534" t="s">
        <v>3</v>
      </c>
      <c r="F190" s="535" t="s">
        <v>1445</v>
      </c>
      <c r="H190" s="536">
        <v>4.05</v>
      </c>
      <c r="I190" s="430"/>
      <c r="L190" s="533"/>
      <c r="M190" s="537"/>
      <c r="N190" s="538"/>
      <c r="O190" s="538"/>
      <c r="P190" s="538"/>
      <c r="Q190" s="538"/>
      <c r="R190" s="538"/>
      <c r="S190" s="538"/>
      <c r="T190" s="539"/>
      <c r="AT190" s="534" t="s">
        <v>145</v>
      </c>
      <c r="AU190" s="534" t="s">
        <v>80</v>
      </c>
      <c r="AV190" s="532" t="s">
        <v>80</v>
      </c>
      <c r="AW190" s="532" t="s">
        <v>33</v>
      </c>
      <c r="AX190" s="532" t="s">
        <v>71</v>
      </c>
      <c r="AY190" s="534" t="s">
        <v>134</v>
      </c>
    </row>
    <row r="191" spans="1:65" s="532" customFormat="1" x14ac:dyDescent="0.2">
      <c r="B191" s="533"/>
      <c r="D191" s="526" t="s">
        <v>145</v>
      </c>
      <c r="E191" s="534" t="s">
        <v>3</v>
      </c>
      <c r="F191" s="535" t="s">
        <v>1446</v>
      </c>
      <c r="H191" s="536">
        <v>1.0129999999999999</v>
      </c>
      <c r="I191" s="430"/>
      <c r="L191" s="533"/>
      <c r="M191" s="537"/>
      <c r="N191" s="538"/>
      <c r="O191" s="538"/>
      <c r="P191" s="538"/>
      <c r="Q191" s="538"/>
      <c r="R191" s="538"/>
      <c r="S191" s="538"/>
      <c r="T191" s="539"/>
      <c r="AT191" s="534" t="s">
        <v>145</v>
      </c>
      <c r="AU191" s="534" t="s">
        <v>80</v>
      </c>
      <c r="AV191" s="532" t="s">
        <v>80</v>
      </c>
      <c r="AW191" s="532" t="s">
        <v>33</v>
      </c>
      <c r="AX191" s="532" t="s">
        <v>71</v>
      </c>
      <c r="AY191" s="534" t="s">
        <v>134</v>
      </c>
    </row>
    <row r="192" spans="1:65" s="532" customFormat="1" x14ac:dyDescent="0.2">
      <c r="B192" s="533"/>
      <c r="D192" s="526" t="s">
        <v>145</v>
      </c>
      <c r="E192" s="534" t="s">
        <v>3</v>
      </c>
      <c r="F192" s="535" t="s">
        <v>1447</v>
      </c>
      <c r="H192" s="536">
        <v>0.40100000000000002</v>
      </c>
      <c r="I192" s="430"/>
      <c r="L192" s="533"/>
      <c r="M192" s="537"/>
      <c r="N192" s="538"/>
      <c r="O192" s="538"/>
      <c r="P192" s="538"/>
      <c r="Q192" s="538"/>
      <c r="R192" s="538"/>
      <c r="S192" s="538"/>
      <c r="T192" s="539"/>
      <c r="AT192" s="534" t="s">
        <v>145</v>
      </c>
      <c r="AU192" s="534" t="s">
        <v>80</v>
      </c>
      <c r="AV192" s="532" t="s">
        <v>80</v>
      </c>
      <c r="AW192" s="532" t="s">
        <v>33</v>
      </c>
      <c r="AX192" s="532" t="s">
        <v>71</v>
      </c>
      <c r="AY192" s="534" t="s">
        <v>134</v>
      </c>
    </row>
    <row r="193" spans="1:65" s="532" customFormat="1" x14ac:dyDescent="0.2">
      <c r="B193" s="533"/>
      <c r="D193" s="526" t="s">
        <v>145</v>
      </c>
      <c r="E193" s="534" t="s">
        <v>3</v>
      </c>
      <c r="F193" s="535" t="s">
        <v>1448</v>
      </c>
      <c r="H193" s="536">
        <v>7.4999999999999997E-2</v>
      </c>
      <c r="I193" s="430"/>
      <c r="L193" s="533"/>
      <c r="M193" s="537"/>
      <c r="N193" s="538"/>
      <c r="O193" s="538"/>
      <c r="P193" s="538"/>
      <c r="Q193" s="538"/>
      <c r="R193" s="538"/>
      <c r="S193" s="538"/>
      <c r="T193" s="539"/>
      <c r="AT193" s="534" t="s">
        <v>145</v>
      </c>
      <c r="AU193" s="534" t="s">
        <v>80</v>
      </c>
      <c r="AV193" s="532" t="s">
        <v>80</v>
      </c>
      <c r="AW193" s="532" t="s">
        <v>33</v>
      </c>
      <c r="AX193" s="532" t="s">
        <v>71</v>
      </c>
      <c r="AY193" s="534" t="s">
        <v>134</v>
      </c>
    </row>
    <row r="194" spans="1:65" s="555" customFormat="1" x14ac:dyDescent="0.2">
      <c r="B194" s="556"/>
      <c r="D194" s="526" t="s">
        <v>145</v>
      </c>
      <c r="E194" s="557" t="s">
        <v>3</v>
      </c>
      <c r="F194" s="558" t="s">
        <v>163</v>
      </c>
      <c r="H194" s="559">
        <v>5.5389999999999997</v>
      </c>
      <c r="I194" s="433"/>
      <c r="L194" s="556"/>
      <c r="M194" s="560"/>
      <c r="N194" s="561"/>
      <c r="O194" s="561"/>
      <c r="P194" s="561"/>
      <c r="Q194" s="561"/>
      <c r="R194" s="561"/>
      <c r="S194" s="561"/>
      <c r="T194" s="562"/>
      <c r="AT194" s="557" t="s">
        <v>145</v>
      </c>
      <c r="AU194" s="557" t="s">
        <v>80</v>
      </c>
      <c r="AV194" s="555" t="s">
        <v>141</v>
      </c>
      <c r="AW194" s="555" t="s">
        <v>33</v>
      </c>
      <c r="AX194" s="555" t="s">
        <v>20</v>
      </c>
      <c r="AY194" s="557" t="s">
        <v>134</v>
      </c>
    </row>
    <row r="195" spans="1:65" s="445" customFormat="1" ht="16.5" customHeight="1" x14ac:dyDescent="0.2">
      <c r="A195" s="442"/>
      <c r="B195" s="443"/>
      <c r="C195" s="514" t="s">
        <v>361</v>
      </c>
      <c r="D195" s="514" t="s">
        <v>136</v>
      </c>
      <c r="E195" s="515" t="s">
        <v>1449</v>
      </c>
      <c r="F195" s="516" t="s">
        <v>1450</v>
      </c>
      <c r="G195" s="517" t="s">
        <v>156</v>
      </c>
      <c r="H195" s="518">
        <v>5.5389999999999997</v>
      </c>
      <c r="I195" s="401"/>
      <c r="J195" s="519">
        <f>ROUND(I195*H195,2)</f>
        <v>0</v>
      </c>
      <c r="K195" s="516" t="s">
        <v>140</v>
      </c>
      <c r="L195" s="443"/>
      <c r="M195" s="520" t="s">
        <v>3</v>
      </c>
      <c r="N195" s="521" t="s">
        <v>42</v>
      </c>
      <c r="O195" s="522">
        <v>2.8149999999999999</v>
      </c>
      <c r="P195" s="522">
        <f>O195*H195</f>
        <v>15.592284999999999</v>
      </c>
      <c r="Q195" s="522">
        <v>0</v>
      </c>
      <c r="R195" s="522">
        <f>Q195*H195</f>
        <v>0</v>
      </c>
      <c r="S195" s="522">
        <v>0</v>
      </c>
      <c r="T195" s="523">
        <f>S195*H195</f>
        <v>0</v>
      </c>
      <c r="U195" s="442"/>
      <c r="V195" s="442"/>
      <c r="W195" s="442"/>
      <c r="X195" s="442"/>
      <c r="Y195" s="442"/>
      <c r="Z195" s="442"/>
      <c r="AA195" s="442"/>
      <c r="AB195" s="442"/>
      <c r="AC195" s="442"/>
      <c r="AD195" s="442"/>
      <c r="AE195" s="442"/>
      <c r="AR195" s="524" t="s">
        <v>141</v>
      </c>
      <c r="AT195" s="524" t="s">
        <v>136</v>
      </c>
      <c r="AU195" s="524" t="s">
        <v>80</v>
      </c>
      <c r="AY195" s="435" t="s">
        <v>134</v>
      </c>
      <c r="BE195" s="525">
        <f>IF(N195="základní",J195,0)</f>
        <v>0</v>
      </c>
      <c r="BF195" s="525">
        <f>IF(N195="snížená",J195,0)</f>
        <v>0</v>
      </c>
      <c r="BG195" s="525">
        <f>IF(N195="zákl. přenesená",J195,0)</f>
        <v>0</v>
      </c>
      <c r="BH195" s="525">
        <f>IF(N195="sníž. přenesená",J195,0)</f>
        <v>0</v>
      </c>
      <c r="BI195" s="525">
        <f>IF(N195="nulová",J195,0)</f>
        <v>0</v>
      </c>
      <c r="BJ195" s="435" t="s">
        <v>20</v>
      </c>
      <c r="BK195" s="525">
        <f>ROUND(I195*H195,2)</f>
        <v>0</v>
      </c>
      <c r="BL195" s="435" t="s">
        <v>141</v>
      </c>
      <c r="BM195" s="524" t="s">
        <v>1451</v>
      </c>
    </row>
    <row r="196" spans="1:65" s="445" customFormat="1" x14ac:dyDescent="0.2">
      <c r="A196" s="442"/>
      <c r="B196" s="443"/>
      <c r="C196" s="442"/>
      <c r="D196" s="526" t="s">
        <v>143</v>
      </c>
      <c r="E196" s="442"/>
      <c r="F196" s="527" t="s">
        <v>1452</v>
      </c>
      <c r="G196" s="442"/>
      <c r="H196" s="442"/>
      <c r="I196" s="429"/>
      <c r="J196" s="442"/>
      <c r="K196" s="442"/>
      <c r="L196" s="443"/>
      <c r="M196" s="528"/>
      <c r="N196" s="529"/>
      <c r="O196" s="530"/>
      <c r="P196" s="530"/>
      <c r="Q196" s="530"/>
      <c r="R196" s="530"/>
      <c r="S196" s="530"/>
      <c r="T196" s="531"/>
      <c r="U196" s="442"/>
      <c r="V196" s="442"/>
      <c r="W196" s="442"/>
      <c r="X196" s="442"/>
      <c r="Y196" s="442"/>
      <c r="Z196" s="442"/>
      <c r="AA196" s="442"/>
      <c r="AB196" s="442"/>
      <c r="AC196" s="442"/>
      <c r="AD196" s="442"/>
      <c r="AE196" s="442"/>
      <c r="AT196" s="435" t="s">
        <v>143</v>
      </c>
      <c r="AU196" s="435" t="s">
        <v>80</v>
      </c>
    </row>
    <row r="197" spans="1:65" s="540" customFormat="1" x14ac:dyDescent="0.2">
      <c r="B197" s="541"/>
      <c r="D197" s="526" t="s">
        <v>145</v>
      </c>
      <c r="E197" s="542" t="s">
        <v>3</v>
      </c>
      <c r="F197" s="543" t="s">
        <v>982</v>
      </c>
      <c r="H197" s="542" t="s">
        <v>3</v>
      </c>
      <c r="I197" s="431"/>
      <c r="L197" s="541"/>
      <c r="M197" s="544"/>
      <c r="N197" s="545"/>
      <c r="O197" s="545"/>
      <c r="P197" s="545"/>
      <c r="Q197" s="545"/>
      <c r="R197" s="545"/>
      <c r="S197" s="545"/>
      <c r="T197" s="546"/>
      <c r="AT197" s="542" t="s">
        <v>145</v>
      </c>
      <c r="AU197" s="542" t="s">
        <v>80</v>
      </c>
      <c r="AV197" s="540" t="s">
        <v>20</v>
      </c>
      <c r="AW197" s="540" t="s">
        <v>33</v>
      </c>
      <c r="AX197" s="540" t="s">
        <v>71</v>
      </c>
      <c r="AY197" s="542" t="s">
        <v>134</v>
      </c>
    </row>
    <row r="198" spans="1:65" s="532" customFormat="1" x14ac:dyDescent="0.2">
      <c r="B198" s="533"/>
      <c r="D198" s="526" t="s">
        <v>145</v>
      </c>
      <c r="E198" s="534" t="s">
        <v>3</v>
      </c>
      <c r="F198" s="535" t="s">
        <v>1445</v>
      </c>
      <c r="H198" s="536">
        <v>4.05</v>
      </c>
      <c r="I198" s="430"/>
      <c r="L198" s="533"/>
      <c r="M198" s="537"/>
      <c r="N198" s="538"/>
      <c r="O198" s="538"/>
      <c r="P198" s="538"/>
      <c r="Q198" s="538"/>
      <c r="R198" s="538"/>
      <c r="S198" s="538"/>
      <c r="T198" s="539"/>
      <c r="AT198" s="534" t="s">
        <v>145</v>
      </c>
      <c r="AU198" s="534" t="s">
        <v>80</v>
      </c>
      <c r="AV198" s="532" t="s">
        <v>80</v>
      </c>
      <c r="AW198" s="532" t="s">
        <v>33</v>
      </c>
      <c r="AX198" s="532" t="s">
        <v>71</v>
      </c>
      <c r="AY198" s="534" t="s">
        <v>134</v>
      </c>
    </row>
    <row r="199" spans="1:65" s="532" customFormat="1" x14ac:dyDescent="0.2">
      <c r="B199" s="533"/>
      <c r="D199" s="526" t="s">
        <v>145</v>
      </c>
      <c r="E199" s="534" t="s">
        <v>3</v>
      </c>
      <c r="F199" s="535" t="s">
        <v>1446</v>
      </c>
      <c r="H199" s="536">
        <v>1.0129999999999999</v>
      </c>
      <c r="I199" s="430"/>
      <c r="L199" s="533"/>
      <c r="M199" s="537"/>
      <c r="N199" s="538"/>
      <c r="O199" s="538"/>
      <c r="P199" s="538"/>
      <c r="Q199" s="538"/>
      <c r="R199" s="538"/>
      <c r="S199" s="538"/>
      <c r="T199" s="539"/>
      <c r="AT199" s="534" t="s">
        <v>145</v>
      </c>
      <c r="AU199" s="534" t="s">
        <v>80</v>
      </c>
      <c r="AV199" s="532" t="s">
        <v>80</v>
      </c>
      <c r="AW199" s="532" t="s">
        <v>33</v>
      </c>
      <c r="AX199" s="532" t="s">
        <v>71</v>
      </c>
      <c r="AY199" s="534" t="s">
        <v>134</v>
      </c>
    </row>
    <row r="200" spans="1:65" s="532" customFormat="1" x14ac:dyDescent="0.2">
      <c r="B200" s="533"/>
      <c r="D200" s="526" t="s">
        <v>145</v>
      </c>
      <c r="E200" s="534" t="s">
        <v>3</v>
      </c>
      <c r="F200" s="535" t="s">
        <v>1447</v>
      </c>
      <c r="H200" s="536">
        <v>0.40100000000000002</v>
      </c>
      <c r="I200" s="430"/>
      <c r="L200" s="533"/>
      <c r="M200" s="537"/>
      <c r="N200" s="538"/>
      <c r="O200" s="538"/>
      <c r="P200" s="538"/>
      <c r="Q200" s="538"/>
      <c r="R200" s="538"/>
      <c r="S200" s="538"/>
      <c r="T200" s="539"/>
      <c r="AT200" s="534" t="s">
        <v>145</v>
      </c>
      <c r="AU200" s="534" t="s">
        <v>80</v>
      </c>
      <c r="AV200" s="532" t="s">
        <v>80</v>
      </c>
      <c r="AW200" s="532" t="s">
        <v>33</v>
      </c>
      <c r="AX200" s="532" t="s">
        <v>71</v>
      </c>
      <c r="AY200" s="534" t="s">
        <v>134</v>
      </c>
    </row>
    <row r="201" spans="1:65" s="532" customFormat="1" x14ac:dyDescent="0.2">
      <c r="B201" s="533"/>
      <c r="D201" s="526" t="s">
        <v>145</v>
      </c>
      <c r="E201" s="534" t="s">
        <v>3</v>
      </c>
      <c r="F201" s="535" t="s">
        <v>1448</v>
      </c>
      <c r="H201" s="536">
        <v>7.4999999999999997E-2</v>
      </c>
      <c r="I201" s="430"/>
      <c r="L201" s="533"/>
      <c r="M201" s="537"/>
      <c r="N201" s="538"/>
      <c r="O201" s="538"/>
      <c r="P201" s="538"/>
      <c r="Q201" s="538"/>
      <c r="R201" s="538"/>
      <c r="S201" s="538"/>
      <c r="T201" s="539"/>
      <c r="AT201" s="534" t="s">
        <v>145</v>
      </c>
      <c r="AU201" s="534" t="s">
        <v>80</v>
      </c>
      <c r="AV201" s="532" t="s">
        <v>80</v>
      </c>
      <c r="AW201" s="532" t="s">
        <v>33</v>
      </c>
      <c r="AX201" s="532" t="s">
        <v>71</v>
      </c>
      <c r="AY201" s="534" t="s">
        <v>134</v>
      </c>
    </row>
    <row r="202" spans="1:65" s="555" customFormat="1" x14ac:dyDescent="0.2">
      <c r="B202" s="556"/>
      <c r="D202" s="526" t="s">
        <v>145</v>
      </c>
      <c r="E202" s="557" t="s">
        <v>3</v>
      </c>
      <c r="F202" s="558" t="s">
        <v>163</v>
      </c>
      <c r="H202" s="559">
        <v>5.5389999999999997</v>
      </c>
      <c r="I202" s="433"/>
      <c r="L202" s="556"/>
      <c r="M202" s="560"/>
      <c r="N202" s="561"/>
      <c r="O202" s="561"/>
      <c r="P202" s="561"/>
      <c r="Q202" s="561"/>
      <c r="R202" s="561"/>
      <c r="S202" s="561"/>
      <c r="T202" s="562"/>
      <c r="AT202" s="557" t="s">
        <v>145</v>
      </c>
      <c r="AU202" s="557" t="s">
        <v>80</v>
      </c>
      <c r="AV202" s="555" t="s">
        <v>141</v>
      </c>
      <c r="AW202" s="555" t="s">
        <v>33</v>
      </c>
      <c r="AX202" s="555" t="s">
        <v>20</v>
      </c>
      <c r="AY202" s="557" t="s">
        <v>134</v>
      </c>
    </row>
    <row r="203" spans="1:65" s="445" customFormat="1" ht="16.5" customHeight="1" x14ac:dyDescent="0.2">
      <c r="A203" s="442"/>
      <c r="B203" s="443"/>
      <c r="C203" s="514" t="s">
        <v>236</v>
      </c>
      <c r="D203" s="514" t="s">
        <v>136</v>
      </c>
      <c r="E203" s="515" t="s">
        <v>1325</v>
      </c>
      <c r="F203" s="516" t="s">
        <v>1326</v>
      </c>
      <c r="G203" s="517" t="s">
        <v>156</v>
      </c>
      <c r="H203" s="518">
        <v>5.5389999999999997</v>
      </c>
      <c r="I203" s="401"/>
      <c r="J203" s="519">
        <f>ROUND(I203*H203,2)</f>
        <v>0</v>
      </c>
      <c r="K203" s="516" t="s">
        <v>140</v>
      </c>
      <c r="L203" s="443"/>
      <c r="M203" s="520" t="s">
        <v>3</v>
      </c>
      <c r="N203" s="521" t="s">
        <v>42</v>
      </c>
      <c r="O203" s="522">
        <v>8.6999999999999994E-2</v>
      </c>
      <c r="P203" s="522">
        <f>O203*H203</f>
        <v>0.48189299999999996</v>
      </c>
      <c r="Q203" s="522">
        <v>0</v>
      </c>
      <c r="R203" s="522">
        <f>Q203*H203</f>
        <v>0</v>
      </c>
      <c r="S203" s="522">
        <v>0</v>
      </c>
      <c r="T203" s="523">
        <f>S203*H203</f>
        <v>0</v>
      </c>
      <c r="U203" s="442"/>
      <c r="V203" s="442"/>
      <c r="W203" s="442"/>
      <c r="X203" s="442"/>
      <c r="Y203" s="442"/>
      <c r="Z203" s="442"/>
      <c r="AA203" s="442"/>
      <c r="AB203" s="442"/>
      <c r="AC203" s="442"/>
      <c r="AD203" s="442"/>
      <c r="AE203" s="442"/>
      <c r="AR203" s="524" t="s">
        <v>141</v>
      </c>
      <c r="AT203" s="524" t="s">
        <v>136</v>
      </c>
      <c r="AU203" s="524" t="s">
        <v>80</v>
      </c>
      <c r="AY203" s="435" t="s">
        <v>134</v>
      </c>
      <c r="BE203" s="525">
        <f>IF(N203="základní",J203,0)</f>
        <v>0</v>
      </c>
      <c r="BF203" s="525">
        <f>IF(N203="snížená",J203,0)</f>
        <v>0</v>
      </c>
      <c r="BG203" s="525">
        <f>IF(N203="zákl. přenesená",J203,0)</f>
        <v>0</v>
      </c>
      <c r="BH203" s="525">
        <f>IF(N203="sníž. přenesená",J203,0)</f>
        <v>0</v>
      </c>
      <c r="BI203" s="525">
        <f>IF(N203="nulová",J203,0)</f>
        <v>0</v>
      </c>
      <c r="BJ203" s="435" t="s">
        <v>20</v>
      </c>
      <c r="BK203" s="525">
        <f>ROUND(I203*H203,2)</f>
        <v>0</v>
      </c>
      <c r="BL203" s="435" t="s">
        <v>141</v>
      </c>
      <c r="BM203" s="524" t="s">
        <v>1453</v>
      </c>
    </row>
    <row r="204" spans="1:65" s="445" customFormat="1" ht="19.5" x14ac:dyDescent="0.2">
      <c r="A204" s="442"/>
      <c r="B204" s="443"/>
      <c r="C204" s="442"/>
      <c r="D204" s="526" t="s">
        <v>143</v>
      </c>
      <c r="E204" s="442"/>
      <c r="F204" s="527" t="s">
        <v>1328</v>
      </c>
      <c r="G204" s="442"/>
      <c r="H204" s="442"/>
      <c r="I204" s="429"/>
      <c r="J204" s="442"/>
      <c r="K204" s="442"/>
      <c r="L204" s="443"/>
      <c r="M204" s="528"/>
      <c r="N204" s="529"/>
      <c r="O204" s="530"/>
      <c r="P204" s="530"/>
      <c r="Q204" s="530"/>
      <c r="R204" s="530"/>
      <c r="S204" s="530"/>
      <c r="T204" s="531"/>
      <c r="U204" s="442"/>
      <c r="V204" s="442"/>
      <c r="W204" s="442"/>
      <c r="X204" s="442"/>
      <c r="Y204" s="442"/>
      <c r="Z204" s="442"/>
      <c r="AA204" s="442"/>
      <c r="AB204" s="442"/>
      <c r="AC204" s="442"/>
      <c r="AD204" s="442"/>
      <c r="AE204" s="442"/>
      <c r="AT204" s="435" t="s">
        <v>143</v>
      </c>
      <c r="AU204" s="435" t="s">
        <v>80</v>
      </c>
    </row>
    <row r="205" spans="1:65" s="445" customFormat="1" ht="24" x14ac:dyDescent="0.2">
      <c r="A205" s="442"/>
      <c r="B205" s="443"/>
      <c r="C205" s="514" t="s">
        <v>378</v>
      </c>
      <c r="D205" s="514" t="s">
        <v>136</v>
      </c>
      <c r="E205" s="515" t="s">
        <v>1330</v>
      </c>
      <c r="F205" s="516" t="s">
        <v>1331</v>
      </c>
      <c r="G205" s="517" t="s">
        <v>156</v>
      </c>
      <c r="H205" s="518">
        <v>27.695</v>
      </c>
      <c r="I205" s="401"/>
      <c r="J205" s="519">
        <f>ROUND(I205*H205,2)</f>
        <v>0</v>
      </c>
      <c r="K205" s="516" t="s">
        <v>140</v>
      </c>
      <c r="L205" s="443"/>
      <c r="M205" s="520" t="s">
        <v>3</v>
      </c>
      <c r="N205" s="521" t="s">
        <v>42</v>
      </c>
      <c r="O205" s="522">
        <v>5.0000000000000001E-3</v>
      </c>
      <c r="P205" s="522">
        <f>O205*H205</f>
        <v>0.13847500000000001</v>
      </c>
      <c r="Q205" s="522">
        <v>0</v>
      </c>
      <c r="R205" s="522">
        <f>Q205*H205</f>
        <v>0</v>
      </c>
      <c r="S205" s="522">
        <v>0</v>
      </c>
      <c r="T205" s="523">
        <f>S205*H205</f>
        <v>0</v>
      </c>
      <c r="U205" s="442"/>
      <c r="V205" s="442"/>
      <c r="W205" s="442"/>
      <c r="X205" s="442"/>
      <c r="Y205" s="442"/>
      <c r="Z205" s="442"/>
      <c r="AA205" s="442"/>
      <c r="AB205" s="442"/>
      <c r="AC205" s="442"/>
      <c r="AD205" s="442"/>
      <c r="AE205" s="442"/>
      <c r="AR205" s="524" t="s">
        <v>141</v>
      </c>
      <c r="AT205" s="524" t="s">
        <v>136</v>
      </c>
      <c r="AU205" s="524" t="s">
        <v>80</v>
      </c>
      <c r="AY205" s="435" t="s">
        <v>134</v>
      </c>
      <c r="BE205" s="525">
        <f>IF(N205="základní",J205,0)</f>
        <v>0</v>
      </c>
      <c r="BF205" s="525">
        <f>IF(N205="snížená",J205,0)</f>
        <v>0</v>
      </c>
      <c r="BG205" s="525">
        <f>IF(N205="zákl. přenesená",J205,0)</f>
        <v>0</v>
      </c>
      <c r="BH205" s="525">
        <f>IF(N205="sníž. přenesená",J205,0)</f>
        <v>0</v>
      </c>
      <c r="BI205" s="525">
        <f>IF(N205="nulová",J205,0)</f>
        <v>0</v>
      </c>
      <c r="BJ205" s="435" t="s">
        <v>20</v>
      </c>
      <c r="BK205" s="525">
        <f>ROUND(I205*H205,2)</f>
        <v>0</v>
      </c>
      <c r="BL205" s="435" t="s">
        <v>141</v>
      </c>
      <c r="BM205" s="524" t="s">
        <v>1454</v>
      </c>
    </row>
    <row r="206" spans="1:65" s="445" customFormat="1" ht="19.5" x14ac:dyDescent="0.2">
      <c r="A206" s="442"/>
      <c r="B206" s="443"/>
      <c r="C206" s="442"/>
      <c r="D206" s="526" t="s">
        <v>143</v>
      </c>
      <c r="E206" s="442"/>
      <c r="F206" s="527" t="s">
        <v>1333</v>
      </c>
      <c r="G206" s="442"/>
      <c r="H206" s="442"/>
      <c r="I206" s="429"/>
      <c r="J206" s="442"/>
      <c r="K206" s="442"/>
      <c r="L206" s="443"/>
      <c r="M206" s="528"/>
      <c r="N206" s="529"/>
      <c r="O206" s="530"/>
      <c r="P206" s="530"/>
      <c r="Q206" s="530"/>
      <c r="R206" s="530"/>
      <c r="S206" s="530"/>
      <c r="T206" s="531"/>
      <c r="U206" s="442"/>
      <c r="V206" s="442"/>
      <c r="W206" s="442"/>
      <c r="X206" s="442"/>
      <c r="Y206" s="442"/>
      <c r="Z206" s="442"/>
      <c r="AA206" s="442"/>
      <c r="AB206" s="442"/>
      <c r="AC206" s="442"/>
      <c r="AD206" s="442"/>
      <c r="AE206" s="442"/>
      <c r="AT206" s="435" t="s">
        <v>143</v>
      </c>
      <c r="AU206" s="435" t="s">
        <v>80</v>
      </c>
    </row>
    <row r="207" spans="1:65" s="532" customFormat="1" x14ac:dyDescent="0.2">
      <c r="B207" s="533"/>
      <c r="D207" s="526" t="s">
        <v>145</v>
      </c>
      <c r="E207" s="534" t="s">
        <v>3</v>
      </c>
      <c r="F207" s="535" t="s">
        <v>1455</v>
      </c>
      <c r="H207" s="536">
        <v>27.695</v>
      </c>
      <c r="I207" s="430"/>
      <c r="L207" s="533"/>
      <c r="M207" s="537"/>
      <c r="N207" s="538"/>
      <c r="O207" s="538"/>
      <c r="P207" s="538"/>
      <c r="Q207" s="538"/>
      <c r="R207" s="538"/>
      <c r="S207" s="538"/>
      <c r="T207" s="539"/>
      <c r="AT207" s="534" t="s">
        <v>145</v>
      </c>
      <c r="AU207" s="534" t="s">
        <v>80</v>
      </c>
      <c r="AV207" s="532" t="s">
        <v>80</v>
      </c>
      <c r="AW207" s="532" t="s">
        <v>33</v>
      </c>
      <c r="AX207" s="532" t="s">
        <v>20</v>
      </c>
      <c r="AY207" s="534" t="s">
        <v>134</v>
      </c>
    </row>
    <row r="208" spans="1:65" s="445" customFormat="1" ht="16.5" customHeight="1" x14ac:dyDescent="0.2">
      <c r="A208" s="442"/>
      <c r="B208" s="443"/>
      <c r="C208" s="514" t="s">
        <v>383</v>
      </c>
      <c r="D208" s="514" t="s">
        <v>136</v>
      </c>
      <c r="E208" s="515" t="s">
        <v>171</v>
      </c>
      <c r="F208" s="516" t="s">
        <v>172</v>
      </c>
      <c r="G208" s="517" t="s">
        <v>156</v>
      </c>
      <c r="H208" s="518">
        <v>5.5389999999999997</v>
      </c>
      <c r="I208" s="401"/>
      <c r="J208" s="519">
        <f>ROUND(I208*H208,2)</f>
        <v>0</v>
      </c>
      <c r="K208" s="516" t="s">
        <v>140</v>
      </c>
      <c r="L208" s="443"/>
      <c r="M208" s="520" t="s">
        <v>3</v>
      </c>
      <c r="N208" s="521" t="s">
        <v>42</v>
      </c>
      <c r="O208" s="522">
        <v>9.9000000000000005E-2</v>
      </c>
      <c r="P208" s="522">
        <f>O208*H208</f>
        <v>0.54836099999999999</v>
      </c>
      <c r="Q208" s="522">
        <v>0</v>
      </c>
      <c r="R208" s="522">
        <f>Q208*H208</f>
        <v>0</v>
      </c>
      <c r="S208" s="522">
        <v>0</v>
      </c>
      <c r="T208" s="523">
        <f>S208*H208</f>
        <v>0</v>
      </c>
      <c r="U208" s="442"/>
      <c r="V208" s="442"/>
      <c r="W208" s="442"/>
      <c r="X208" s="442"/>
      <c r="Y208" s="442"/>
      <c r="Z208" s="442"/>
      <c r="AA208" s="442"/>
      <c r="AB208" s="442"/>
      <c r="AC208" s="442"/>
      <c r="AD208" s="442"/>
      <c r="AE208" s="442"/>
      <c r="AR208" s="524" t="s">
        <v>141</v>
      </c>
      <c r="AT208" s="524" t="s">
        <v>136</v>
      </c>
      <c r="AU208" s="524" t="s">
        <v>80</v>
      </c>
      <c r="AY208" s="435" t="s">
        <v>134</v>
      </c>
      <c r="BE208" s="525">
        <f>IF(N208="základní",J208,0)</f>
        <v>0</v>
      </c>
      <c r="BF208" s="525">
        <f>IF(N208="snížená",J208,0)</f>
        <v>0</v>
      </c>
      <c r="BG208" s="525">
        <f>IF(N208="zákl. přenesená",J208,0)</f>
        <v>0</v>
      </c>
      <c r="BH208" s="525">
        <f>IF(N208="sníž. přenesená",J208,0)</f>
        <v>0</v>
      </c>
      <c r="BI208" s="525">
        <f>IF(N208="nulová",J208,0)</f>
        <v>0</v>
      </c>
      <c r="BJ208" s="435" t="s">
        <v>20</v>
      </c>
      <c r="BK208" s="525">
        <f>ROUND(I208*H208,2)</f>
        <v>0</v>
      </c>
      <c r="BL208" s="435" t="s">
        <v>141</v>
      </c>
      <c r="BM208" s="524" t="s">
        <v>1456</v>
      </c>
    </row>
    <row r="209" spans="1:65" s="445" customFormat="1" ht="19.5" x14ac:dyDescent="0.2">
      <c r="A209" s="442"/>
      <c r="B209" s="443"/>
      <c r="C209" s="442"/>
      <c r="D209" s="526" t="s">
        <v>143</v>
      </c>
      <c r="E209" s="442"/>
      <c r="F209" s="527" t="s">
        <v>174</v>
      </c>
      <c r="G209" s="442"/>
      <c r="H209" s="442"/>
      <c r="I209" s="429"/>
      <c r="J209" s="442"/>
      <c r="K209" s="442"/>
      <c r="L209" s="443"/>
      <c r="M209" s="528"/>
      <c r="N209" s="529"/>
      <c r="O209" s="530"/>
      <c r="P209" s="530"/>
      <c r="Q209" s="530"/>
      <c r="R209" s="530"/>
      <c r="S209" s="530"/>
      <c r="T209" s="531"/>
      <c r="U209" s="442"/>
      <c r="V209" s="442"/>
      <c r="W209" s="442"/>
      <c r="X209" s="442"/>
      <c r="Y209" s="442"/>
      <c r="Z209" s="442"/>
      <c r="AA209" s="442"/>
      <c r="AB209" s="442"/>
      <c r="AC209" s="442"/>
      <c r="AD209" s="442"/>
      <c r="AE209" s="442"/>
      <c r="AT209" s="435" t="s">
        <v>143</v>
      </c>
      <c r="AU209" s="435" t="s">
        <v>80</v>
      </c>
    </row>
    <row r="210" spans="1:65" s="445" customFormat="1" ht="24" x14ac:dyDescent="0.2">
      <c r="A210" s="442"/>
      <c r="B210" s="443"/>
      <c r="C210" s="514" t="s">
        <v>392</v>
      </c>
      <c r="D210" s="514" t="s">
        <v>136</v>
      </c>
      <c r="E210" s="515" t="s">
        <v>179</v>
      </c>
      <c r="F210" s="516" t="s">
        <v>180</v>
      </c>
      <c r="G210" s="517" t="s">
        <v>156</v>
      </c>
      <c r="H210" s="518">
        <v>27.695</v>
      </c>
      <c r="I210" s="401"/>
      <c r="J210" s="519">
        <f>ROUND(I210*H210,2)</f>
        <v>0</v>
      </c>
      <c r="K210" s="516" t="s">
        <v>140</v>
      </c>
      <c r="L210" s="443"/>
      <c r="M210" s="520" t="s">
        <v>3</v>
      </c>
      <c r="N210" s="521" t="s">
        <v>42</v>
      </c>
      <c r="O210" s="522">
        <v>6.0000000000000001E-3</v>
      </c>
      <c r="P210" s="522">
        <f>O210*H210</f>
        <v>0.16617000000000001</v>
      </c>
      <c r="Q210" s="522">
        <v>0</v>
      </c>
      <c r="R210" s="522">
        <f>Q210*H210</f>
        <v>0</v>
      </c>
      <c r="S210" s="522">
        <v>0</v>
      </c>
      <c r="T210" s="523">
        <f>S210*H210</f>
        <v>0</v>
      </c>
      <c r="U210" s="442"/>
      <c r="V210" s="442"/>
      <c r="W210" s="442"/>
      <c r="X210" s="442"/>
      <c r="Y210" s="442"/>
      <c r="Z210" s="442"/>
      <c r="AA210" s="442"/>
      <c r="AB210" s="442"/>
      <c r="AC210" s="442"/>
      <c r="AD210" s="442"/>
      <c r="AE210" s="442"/>
      <c r="AR210" s="524" t="s">
        <v>141</v>
      </c>
      <c r="AT210" s="524" t="s">
        <v>136</v>
      </c>
      <c r="AU210" s="524" t="s">
        <v>80</v>
      </c>
      <c r="AY210" s="435" t="s">
        <v>134</v>
      </c>
      <c r="BE210" s="525">
        <f>IF(N210="základní",J210,0)</f>
        <v>0</v>
      </c>
      <c r="BF210" s="525">
        <f>IF(N210="snížená",J210,0)</f>
        <v>0</v>
      </c>
      <c r="BG210" s="525">
        <f>IF(N210="zákl. přenesená",J210,0)</f>
        <v>0</v>
      </c>
      <c r="BH210" s="525">
        <f>IF(N210="sníž. přenesená",J210,0)</f>
        <v>0</v>
      </c>
      <c r="BI210" s="525">
        <f>IF(N210="nulová",J210,0)</f>
        <v>0</v>
      </c>
      <c r="BJ210" s="435" t="s">
        <v>20</v>
      </c>
      <c r="BK210" s="525">
        <f>ROUND(I210*H210,2)</f>
        <v>0</v>
      </c>
      <c r="BL210" s="435" t="s">
        <v>141</v>
      </c>
      <c r="BM210" s="524" t="s">
        <v>1457</v>
      </c>
    </row>
    <row r="211" spans="1:65" s="445" customFormat="1" ht="29.25" x14ac:dyDescent="0.2">
      <c r="A211" s="442"/>
      <c r="B211" s="443"/>
      <c r="C211" s="442"/>
      <c r="D211" s="526" t="s">
        <v>143</v>
      </c>
      <c r="E211" s="442"/>
      <c r="F211" s="527" t="s">
        <v>182</v>
      </c>
      <c r="G211" s="442"/>
      <c r="H211" s="442"/>
      <c r="I211" s="429"/>
      <c r="J211" s="442"/>
      <c r="K211" s="442"/>
      <c r="L211" s="443"/>
      <c r="M211" s="528"/>
      <c r="N211" s="529"/>
      <c r="O211" s="530"/>
      <c r="P211" s="530"/>
      <c r="Q211" s="530"/>
      <c r="R211" s="530"/>
      <c r="S211" s="530"/>
      <c r="T211" s="531"/>
      <c r="U211" s="442"/>
      <c r="V211" s="442"/>
      <c r="W211" s="442"/>
      <c r="X211" s="442"/>
      <c r="Y211" s="442"/>
      <c r="Z211" s="442"/>
      <c r="AA211" s="442"/>
      <c r="AB211" s="442"/>
      <c r="AC211" s="442"/>
      <c r="AD211" s="442"/>
      <c r="AE211" s="442"/>
      <c r="AT211" s="435" t="s">
        <v>143</v>
      </c>
      <c r="AU211" s="435" t="s">
        <v>80</v>
      </c>
    </row>
    <row r="212" spans="1:65" s="532" customFormat="1" x14ac:dyDescent="0.2">
      <c r="B212" s="533"/>
      <c r="D212" s="526" t="s">
        <v>145</v>
      </c>
      <c r="E212" s="534" t="s">
        <v>3</v>
      </c>
      <c r="F212" s="535" t="s">
        <v>1455</v>
      </c>
      <c r="H212" s="536">
        <v>27.695</v>
      </c>
      <c r="I212" s="430"/>
      <c r="L212" s="533"/>
      <c r="M212" s="537"/>
      <c r="N212" s="538"/>
      <c r="O212" s="538"/>
      <c r="P212" s="538"/>
      <c r="Q212" s="538"/>
      <c r="R212" s="538"/>
      <c r="S212" s="538"/>
      <c r="T212" s="539"/>
      <c r="AT212" s="534" t="s">
        <v>145</v>
      </c>
      <c r="AU212" s="534" t="s">
        <v>80</v>
      </c>
      <c r="AV212" s="532" t="s">
        <v>80</v>
      </c>
      <c r="AW212" s="532" t="s">
        <v>33</v>
      </c>
      <c r="AX212" s="532" t="s">
        <v>20</v>
      </c>
      <c r="AY212" s="534" t="s">
        <v>134</v>
      </c>
    </row>
    <row r="213" spans="1:65" s="445" customFormat="1" ht="16.5" customHeight="1" x14ac:dyDescent="0.2">
      <c r="A213" s="442"/>
      <c r="B213" s="443"/>
      <c r="C213" s="514" t="s">
        <v>397</v>
      </c>
      <c r="D213" s="514" t="s">
        <v>136</v>
      </c>
      <c r="E213" s="515" t="s">
        <v>1031</v>
      </c>
      <c r="F213" s="516" t="s">
        <v>1032</v>
      </c>
      <c r="G213" s="517" t="s">
        <v>156</v>
      </c>
      <c r="H213" s="518">
        <v>5.5389999999999997</v>
      </c>
      <c r="I213" s="401"/>
      <c r="J213" s="519">
        <f>ROUND(I213*H213,2)</f>
        <v>0</v>
      </c>
      <c r="K213" s="516" t="s">
        <v>140</v>
      </c>
      <c r="L213" s="443"/>
      <c r="M213" s="520" t="s">
        <v>3</v>
      </c>
      <c r="N213" s="521" t="s">
        <v>42</v>
      </c>
      <c r="O213" s="522">
        <v>7.1999999999999995E-2</v>
      </c>
      <c r="P213" s="522">
        <f>O213*H213</f>
        <v>0.39880799999999994</v>
      </c>
      <c r="Q213" s="522">
        <v>0</v>
      </c>
      <c r="R213" s="522">
        <f>Q213*H213</f>
        <v>0</v>
      </c>
      <c r="S213" s="522">
        <v>0</v>
      </c>
      <c r="T213" s="523">
        <f>S213*H213</f>
        <v>0</v>
      </c>
      <c r="U213" s="442"/>
      <c r="V213" s="442"/>
      <c r="W213" s="442"/>
      <c r="X213" s="442"/>
      <c r="Y213" s="442"/>
      <c r="Z213" s="442"/>
      <c r="AA213" s="442"/>
      <c r="AB213" s="442"/>
      <c r="AC213" s="442"/>
      <c r="AD213" s="442"/>
      <c r="AE213" s="442"/>
      <c r="AR213" s="524" t="s">
        <v>141</v>
      </c>
      <c r="AT213" s="524" t="s">
        <v>136</v>
      </c>
      <c r="AU213" s="524" t="s">
        <v>80</v>
      </c>
      <c r="AY213" s="435" t="s">
        <v>134</v>
      </c>
      <c r="BE213" s="525">
        <f>IF(N213="základní",J213,0)</f>
        <v>0</v>
      </c>
      <c r="BF213" s="525">
        <f>IF(N213="snížená",J213,0)</f>
        <v>0</v>
      </c>
      <c r="BG213" s="525">
        <f>IF(N213="zákl. přenesená",J213,0)</f>
        <v>0</v>
      </c>
      <c r="BH213" s="525">
        <f>IF(N213="sníž. přenesená",J213,0)</f>
        <v>0</v>
      </c>
      <c r="BI213" s="525">
        <f>IF(N213="nulová",J213,0)</f>
        <v>0</v>
      </c>
      <c r="BJ213" s="435" t="s">
        <v>20</v>
      </c>
      <c r="BK213" s="525">
        <f>ROUND(I213*H213,2)</f>
        <v>0</v>
      </c>
      <c r="BL213" s="435" t="s">
        <v>141</v>
      </c>
      <c r="BM213" s="524" t="s">
        <v>1458</v>
      </c>
    </row>
    <row r="214" spans="1:65" s="445" customFormat="1" ht="19.5" x14ac:dyDescent="0.2">
      <c r="A214" s="442"/>
      <c r="B214" s="443"/>
      <c r="C214" s="442"/>
      <c r="D214" s="526" t="s">
        <v>143</v>
      </c>
      <c r="E214" s="442"/>
      <c r="F214" s="527" t="s">
        <v>1034</v>
      </c>
      <c r="G214" s="442"/>
      <c r="H214" s="442"/>
      <c r="I214" s="429"/>
      <c r="J214" s="442"/>
      <c r="K214" s="442"/>
      <c r="L214" s="443"/>
      <c r="M214" s="528"/>
      <c r="N214" s="529"/>
      <c r="O214" s="530"/>
      <c r="P214" s="530"/>
      <c r="Q214" s="530"/>
      <c r="R214" s="530"/>
      <c r="S214" s="530"/>
      <c r="T214" s="531"/>
      <c r="U214" s="442"/>
      <c r="V214" s="442"/>
      <c r="W214" s="442"/>
      <c r="X214" s="442"/>
      <c r="Y214" s="442"/>
      <c r="Z214" s="442"/>
      <c r="AA214" s="442"/>
      <c r="AB214" s="442"/>
      <c r="AC214" s="442"/>
      <c r="AD214" s="442"/>
      <c r="AE214" s="442"/>
      <c r="AT214" s="435" t="s">
        <v>143</v>
      </c>
      <c r="AU214" s="435" t="s">
        <v>80</v>
      </c>
    </row>
    <row r="215" spans="1:65" s="445" customFormat="1" ht="16.5" customHeight="1" x14ac:dyDescent="0.2">
      <c r="A215" s="442"/>
      <c r="B215" s="443"/>
      <c r="C215" s="514" t="s">
        <v>405</v>
      </c>
      <c r="D215" s="514" t="s">
        <v>136</v>
      </c>
      <c r="E215" s="515" t="s">
        <v>185</v>
      </c>
      <c r="F215" s="516" t="s">
        <v>186</v>
      </c>
      <c r="G215" s="517" t="s">
        <v>156</v>
      </c>
      <c r="H215" s="518">
        <v>5.5389999999999997</v>
      </c>
      <c r="I215" s="401"/>
      <c r="J215" s="519">
        <f>ROUND(I215*H215,2)</f>
        <v>0</v>
      </c>
      <c r="K215" s="516" t="s">
        <v>140</v>
      </c>
      <c r="L215" s="443"/>
      <c r="M215" s="520" t="s">
        <v>3</v>
      </c>
      <c r="N215" s="521" t="s">
        <v>42</v>
      </c>
      <c r="O215" s="522">
        <v>9.6000000000000002E-2</v>
      </c>
      <c r="P215" s="522">
        <f>O215*H215</f>
        <v>0.53174399999999999</v>
      </c>
      <c r="Q215" s="522">
        <v>0</v>
      </c>
      <c r="R215" s="522">
        <f>Q215*H215</f>
        <v>0</v>
      </c>
      <c r="S215" s="522">
        <v>0</v>
      </c>
      <c r="T215" s="523">
        <f>S215*H215</f>
        <v>0</v>
      </c>
      <c r="U215" s="442"/>
      <c r="V215" s="442"/>
      <c r="W215" s="442"/>
      <c r="X215" s="442"/>
      <c r="Y215" s="442"/>
      <c r="Z215" s="442"/>
      <c r="AA215" s="442"/>
      <c r="AB215" s="442"/>
      <c r="AC215" s="442"/>
      <c r="AD215" s="442"/>
      <c r="AE215" s="442"/>
      <c r="AR215" s="524" t="s">
        <v>141</v>
      </c>
      <c r="AT215" s="524" t="s">
        <v>136</v>
      </c>
      <c r="AU215" s="524" t="s">
        <v>80</v>
      </c>
      <c r="AY215" s="435" t="s">
        <v>134</v>
      </c>
      <c r="BE215" s="525">
        <f>IF(N215="základní",J215,0)</f>
        <v>0</v>
      </c>
      <c r="BF215" s="525">
        <f>IF(N215="snížená",J215,0)</f>
        <v>0</v>
      </c>
      <c r="BG215" s="525">
        <f>IF(N215="zákl. přenesená",J215,0)</f>
        <v>0</v>
      </c>
      <c r="BH215" s="525">
        <f>IF(N215="sníž. přenesená",J215,0)</f>
        <v>0</v>
      </c>
      <c r="BI215" s="525">
        <f>IF(N215="nulová",J215,0)</f>
        <v>0</v>
      </c>
      <c r="BJ215" s="435" t="s">
        <v>20</v>
      </c>
      <c r="BK215" s="525">
        <f>ROUND(I215*H215,2)</f>
        <v>0</v>
      </c>
      <c r="BL215" s="435" t="s">
        <v>141</v>
      </c>
      <c r="BM215" s="524" t="s">
        <v>1459</v>
      </c>
    </row>
    <row r="216" spans="1:65" s="445" customFormat="1" ht="19.5" x14ac:dyDescent="0.2">
      <c r="A216" s="442"/>
      <c r="B216" s="443"/>
      <c r="C216" s="442"/>
      <c r="D216" s="526" t="s">
        <v>143</v>
      </c>
      <c r="E216" s="442"/>
      <c r="F216" s="527" t="s">
        <v>188</v>
      </c>
      <c r="G216" s="442"/>
      <c r="H216" s="442"/>
      <c r="I216" s="429"/>
      <c r="J216" s="442"/>
      <c r="K216" s="442"/>
      <c r="L216" s="443"/>
      <c r="M216" s="528"/>
      <c r="N216" s="529"/>
      <c r="O216" s="530"/>
      <c r="P216" s="530"/>
      <c r="Q216" s="530"/>
      <c r="R216" s="530"/>
      <c r="S216" s="530"/>
      <c r="T216" s="531"/>
      <c r="U216" s="442"/>
      <c r="V216" s="442"/>
      <c r="W216" s="442"/>
      <c r="X216" s="442"/>
      <c r="Y216" s="442"/>
      <c r="Z216" s="442"/>
      <c r="AA216" s="442"/>
      <c r="AB216" s="442"/>
      <c r="AC216" s="442"/>
      <c r="AD216" s="442"/>
      <c r="AE216" s="442"/>
      <c r="AT216" s="435" t="s">
        <v>143</v>
      </c>
      <c r="AU216" s="435" t="s">
        <v>80</v>
      </c>
    </row>
    <row r="217" spans="1:65" s="445" customFormat="1" ht="16.5" customHeight="1" x14ac:dyDescent="0.2">
      <c r="A217" s="442"/>
      <c r="B217" s="443"/>
      <c r="C217" s="514" t="s">
        <v>418</v>
      </c>
      <c r="D217" s="514" t="s">
        <v>136</v>
      </c>
      <c r="E217" s="515" t="s">
        <v>191</v>
      </c>
      <c r="F217" s="516" t="s">
        <v>192</v>
      </c>
      <c r="G217" s="517" t="s">
        <v>156</v>
      </c>
      <c r="H217" s="518">
        <v>11.077999999999999</v>
      </c>
      <c r="I217" s="401"/>
      <c r="J217" s="519">
        <f>ROUND(I217*H217,2)</f>
        <v>0</v>
      </c>
      <c r="K217" s="516" t="s">
        <v>140</v>
      </c>
      <c r="L217" s="443"/>
      <c r="M217" s="520" t="s">
        <v>3</v>
      </c>
      <c r="N217" s="521" t="s">
        <v>42</v>
      </c>
      <c r="O217" s="522">
        <v>8.9999999999999993E-3</v>
      </c>
      <c r="P217" s="522">
        <f>O217*H217</f>
        <v>9.9701999999999985E-2</v>
      </c>
      <c r="Q217" s="522">
        <v>0</v>
      </c>
      <c r="R217" s="522">
        <f>Q217*H217</f>
        <v>0</v>
      </c>
      <c r="S217" s="522">
        <v>0</v>
      </c>
      <c r="T217" s="523">
        <f>S217*H217</f>
        <v>0</v>
      </c>
      <c r="U217" s="442"/>
      <c r="V217" s="442"/>
      <c r="W217" s="442"/>
      <c r="X217" s="442"/>
      <c r="Y217" s="442"/>
      <c r="Z217" s="442"/>
      <c r="AA217" s="442"/>
      <c r="AB217" s="442"/>
      <c r="AC217" s="442"/>
      <c r="AD217" s="442"/>
      <c r="AE217" s="442"/>
      <c r="AR217" s="524" t="s">
        <v>141</v>
      </c>
      <c r="AT217" s="524" t="s">
        <v>136</v>
      </c>
      <c r="AU217" s="524" t="s">
        <v>80</v>
      </c>
      <c r="AY217" s="435" t="s">
        <v>134</v>
      </c>
      <c r="BE217" s="525">
        <f>IF(N217="základní",J217,0)</f>
        <v>0</v>
      </c>
      <c r="BF217" s="525">
        <f>IF(N217="snížená",J217,0)</f>
        <v>0</v>
      </c>
      <c r="BG217" s="525">
        <f>IF(N217="zákl. přenesená",J217,0)</f>
        <v>0</v>
      </c>
      <c r="BH217" s="525">
        <f>IF(N217="sníž. přenesená",J217,0)</f>
        <v>0</v>
      </c>
      <c r="BI217" s="525">
        <f>IF(N217="nulová",J217,0)</f>
        <v>0</v>
      </c>
      <c r="BJ217" s="435" t="s">
        <v>20</v>
      </c>
      <c r="BK217" s="525">
        <f>ROUND(I217*H217,2)</f>
        <v>0</v>
      </c>
      <c r="BL217" s="435" t="s">
        <v>141</v>
      </c>
      <c r="BM217" s="524" t="s">
        <v>1460</v>
      </c>
    </row>
    <row r="218" spans="1:65" s="445" customFormat="1" x14ac:dyDescent="0.2">
      <c r="A218" s="442"/>
      <c r="B218" s="443"/>
      <c r="C218" s="442"/>
      <c r="D218" s="526" t="s">
        <v>143</v>
      </c>
      <c r="E218" s="442"/>
      <c r="F218" s="527" t="s">
        <v>194</v>
      </c>
      <c r="G218" s="442"/>
      <c r="H218" s="442"/>
      <c r="I218" s="429"/>
      <c r="J218" s="442"/>
      <c r="K218" s="442"/>
      <c r="L218" s="443"/>
      <c r="M218" s="528"/>
      <c r="N218" s="529"/>
      <c r="O218" s="530"/>
      <c r="P218" s="530"/>
      <c r="Q218" s="530"/>
      <c r="R218" s="530"/>
      <c r="S218" s="530"/>
      <c r="T218" s="531"/>
      <c r="U218" s="442"/>
      <c r="V218" s="442"/>
      <c r="W218" s="442"/>
      <c r="X218" s="442"/>
      <c r="Y218" s="442"/>
      <c r="Z218" s="442"/>
      <c r="AA218" s="442"/>
      <c r="AB218" s="442"/>
      <c r="AC218" s="442"/>
      <c r="AD218" s="442"/>
      <c r="AE218" s="442"/>
      <c r="AT218" s="435" t="s">
        <v>143</v>
      </c>
      <c r="AU218" s="435" t="s">
        <v>80</v>
      </c>
    </row>
    <row r="219" spans="1:65" s="532" customFormat="1" x14ac:dyDescent="0.2">
      <c r="B219" s="533"/>
      <c r="D219" s="526" t="s">
        <v>145</v>
      </c>
      <c r="E219" s="534" t="s">
        <v>3</v>
      </c>
      <c r="F219" s="535" t="s">
        <v>1461</v>
      </c>
      <c r="H219" s="536">
        <v>11.077999999999999</v>
      </c>
      <c r="I219" s="430"/>
      <c r="L219" s="533"/>
      <c r="M219" s="537"/>
      <c r="N219" s="538"/>
      <c r="O219" s="538"/>
      <c r="P219" s="538"/>
      <c r="Q219" s="538"/>
      <c r="R219" s="538"/>
      <c r="S219" s="538"/>
      <c r="T219" s="539"/>
      <c r="AT219" s="534" t="s">
        <v>145</v>
      </c>
      <c r="AU219" s="534" t="s">
        <v>80</v>
      </c>
      <c r="AV219" s="532" t="s">
        <v>80</v>
      </c>
      <c r="AW219" s="532" t="s">
        <v>33</v>
      </c>
      <c r="AX219" s="532" t="s">
        <v>20</v>
      </c>
      <c r="AY219" s="534" t="s">
        <v>134</v>
      </c>
    </row>
    <row r="220" spans="1:65" s="445" customFormat="1" ht="16.5" customHeight="1" x14ac:dyDescent="0.2">
      <c r="A220" s="442"/>
      <c r="B220" s="443"/>
      <c r="C220" s="514" t="s">
        <v>424</v>
      </c>
      <c r="D220" s="514" t="s">
        <v>136</v>
      </c>
      <c r="E220" s="515" t="s">
        <v>197</v>
      </c>
      <c r="F220" s="516" t="s">
        <v>198</v>
      </c>
      <c r="G220" s="517" t="s">
        <v>199</v>
      </c>
      <c r="H220" s="518">
        <v>20.155999999999999</v>
      </c>
      <c r="I220" s="401"/>
      <c r="J220" s="519">
        <f>ROUND(I220*H220,2)</f>
        <v>0</v>
      </c>
      <c r="K220" s="516" t="s">
        <v>140</v>
      </c>
      <c r="L220" s="443"/>
      <c r="M220" s="520" t="s">
        <v>3</v>
      </c>
      <c r="N220" s="521" t="s">
        <v>42</v>
      </c>
      <c r="O220" s="522">
        <v>0</v>
      </c>
      <c r="P220" s="522">
        <f>O220*H220</f>
        <v>0</v>
      </c>
      <c r="Q220" s="522">
        <v>0</v>
      </c>
      <c r="R220" s="522">
        <f>Q220*H220</f>
        <v>0</v>
      </c>
      <c r="S220" s="522">
        <v>0</v>
      </c>
      <c r="T220" s="523">
        <f>S220*H220</f>
        <v>0</v>
      </c>
      <c r="U220" s="442"/>
      <c r="V220" s="442"/>
      <c r="W220" s="442"/>
      <c r="X220" s="442"/>
      <c r="Y220" s="442"/>
      <c r="Z220" s="442"/>
      <c r="AA220" s="442"/>
      <c r="AB220" s="442"/>
      <c r="AC220" s="442"/>
      <c r="AD220" s="442"/>
      <c r="AE220" s="442"/>
      <c r="AR220" s="524" t="s">
        <v>141</v>
      </c>
      <c r="AT220" s="524" t="s">
        <v>136</v>
      </c>
      <c r="AU220" s="524" t="s">
        <v>80</v>
      </c>
      <c r="AY220" s="435" t="s">
        <v>134</v>
      </c>
      <c r="BE220" s="525">
        <f>IF(N220="základní",J220,0)</f>
        <v>0</v>
      </c>
      <c r="BF220" s="525">
        <f>IF(N220="snížená",J220,0)</f>
        <v>0</v>
      </c>
      <c r="BG220" s="525">
        <f>IF(N220="zákl. přenesená",J220,0)</f>
        <v>0</v>
      </c>
      <c r="BH220" s="525">
        <f>IF(N220="sníž. přenesená",J220,0)</f>
        <v>0</v>
      </c>
      <c r="BI220" s="525">
        <f>IF(N220="nulová",J220,0)</f>
        <v>0</v>
      </c>
      <c r="BJ220" s="435" t="s">
        <v>20</v>
      </c>
      <c r="BK220" s="525">
        <f>ROUND(I220*H220,2)</f>
        <v>0</v>
      </c>
      <c r="BL220" s="435" t="s">
        <v>141</v>
      </c>
      <c r="BM220" s="524" t="s">
        <v>1462</v>
      </c>
    </row>
    <row r="221" spans="1:65" s="445" customFormat="1" ht="19.5" x14ac:dyDescent="0.2">
      <c r="A221" s="442"/>
      <c r="B221" s="443"/>
      <c r="C221" s="442"/>
      <c r="D221" s="526" t="s">
        <v>143</v>
      </c>
      <c r="E221" s="442"/>
      <c r="F221" s="527" t="s">
        <v>201</v>
      </c>
      <c r="G221" s="442"/>
      <c r="H221" s="442"/>
      <c r="I221" s="429"/>
      <c r="J221" s="442"/>
      <c r="K221" s="442"/>
      <c r="L221" s="443"/>
      <c r="M221" s="528"/>
      <c r="N221" s="529"/>
      <c r="O221" s="530"/>
      <c r="P221" s="530"/>
      <c r="Q221" s="530"/>
      <c r="R221" s="530"/>
      <c r="S221" s="530"/>
      <c r="T221" s="531"/>
      <c r="U221" s="442"/>
      <c r="V221" s="442"/>
      <c r="W221" s="442"/>
      <c r="X221" s="442"/>
      <c r="Y221" s="442"/>
      <c r="Z221" s="442"/>
      <c r="AA221" s="442"/>
      <c r="AB221" s="442"/>
      <c r="AC221" s="442"/>
      <c r="AD221" s="442"/>
      <c r="AE221" s="442"/>
      <c r="AT221" s="435" t="s">
        <v>143</v>
      </c>
      <c r="AU221" s="435" t="s">
        <v>80</v>
      </c>
    </row>
    <row r="222" spans="1:65" s="532" customFormat="1" x14ac:dyDescent="0.2">
      <c r="B222" s="533"/>
      <c r="D222" s="526" t="s">
        <v>145</v>
      </c>
      <c r="E222" s="534" t="s">
        <v>3</v>
      </c>
      <c r="F222" s="535" t="s">
        <v>1463</v>
      </c>
      <c r="H222" s="536">
        <v>20.155999999999999</v>
      </c>
      <c r="I222" s="430"/>
      <c r="L222" s="533"/>
      <c r="M222" s="537"/>
      <c r="N222" s="538"/>
      <c r="O222" s="538"/>
      <c r="P222" s="538"/>
      <c r="Q222" s="538"/>
      <c r="R222" s="538"/>
      <c r="S222" s="538"/>
      <c r="T222" s="539"/>
      <c r="AT222" s="534" t="s">
        <v>145</v>
      </c>
      <c r="AU222" s="534" t="s">
        <v>80</v>
      </c>
      <c r="AV222" s="532" t="s">
        <v>80</v>
      </c>
      <c r="AW222" s="532" t="s">
        <v>33</v>
      </c>
      <c r="AX222" s="532" t="s">
        <v>20</v>
      </c>
      <c r="AY222" s="534" t="s">
        <v>134</v>
      </c>
    </row>
    <row r="223" spans="1:65" s="445" customFormat="1" ht="16.5" customHeight="1" x14ac:dyDescent="0.2">
      <c r="A223" s="442"/>
      <c r="B223" s="443"/>
      <c r="C223" s="514" t="s">
        <v>428</v>
      </c>
      <c r="D223" s="514" t="s">
        <v>136</v>
      </c>
      <c r="E223" s="515" t="s">
        <v>1464</v>
      </c>
      <c r="F223" s="516" t="s">
        <v>1465</v>
      </c>
      <c r="G223" s="517" t="s">
        <v>156</v>
      </c>
      <c r="H223" s="518">
        <v>11.077999999999999</v>
      </c>
      <c r="I223" s="401"/>
      <c r="J223" s="519">
        <f>ROUND(I223*H223,2)</f>
        <v>0</v>
      </c>
      <c r="K223" s="516" t="s">
        <v>140</v>
      </c>
      <c r="L223" s="443"/>
      <c r="M223" s="520" t="s">
        <v>3</v>
      </c>
      <c r="N223" s="521" t="s">
        <v>42</v>
      </c>
      <c r="O223" s="522">
        <v>0.58399999999999996</v>
      </c>
      <c r="P223" s="522">
        <f>O223*H223</f>
        <v>6.4695519999999993</v>
      </c>
      <c r="Q223" s="522">
        <v>2.45329</v>
      </c>
      <c r="R223" s="522">
        <f>Q223*H223</f>
        <v>27.177546619999998</v>
      </c>
      <c r="S223" s="522">
        <v>0</v>
      </c>
      <c r="T223" s="523">
        <f>S223*H223</f>
        <v>0</v>
      </c>
      <c r="U223" s="442"/>
      <c r="V223" s="442"/>
      <c r="W223" s="442"/>
      <c r="X223" s="442"/>
      <c r="Y223" s="442"/>
      <c r="Z223" s="442"/>
      <c r="AA223" s="442"/>
      <c r="AB223" s="442"/>
      <c r="AC223" s="442"/>
      <c r="AD223" s="442"/>
      <c r="AE223" s="442"/>
      <c r="AR223" s="524" t="s">
        <v>141</v>
      </c>
      <c r="AT223" s="524" t="s">
        <v>136</v>
      </c>
      <c r="AU223" s="524" t="s">
        <v>80</v>
      </c>
      <c r="AY223" s="435" t="s">
        <v>134</v>
      </c>
      <c r="BE223" s="525">
        <f>IF(N223="základní",J223,0)</f>
        <v>0</v>
      </c>
      <c r="BF223" s="525">
        <f>IF(N223="snížená",J223,0)</f>
        <v>0</v>
      </c>
      <c r="BG223" s="525">
        <f>IF(N223="zákl. přenesená",J223,0)</f>
        <v>0</v>
      </c>
      <c r="BH223" s="525">
        <f>IF(N223="sníž. přenesená",J223,0)</f>
        <v>0</v>
      </c>
      <c r="BI223" s="525">
        <f>IF(N223="nulová",J223,0)</f>
        <v>0</v>
      </c>
      <c r="BJ223" s="435" t="s">
        <v>20</v>
      </c>
      <c r="BK223" s="525">
        <f>ROUND(I223*H223,2)</f>
        <v>0</v>
      </c>
      <c r="BL223" s="435" t="s">
        <v>141</v>
      </c>
      <c r="BM223" s="524" t="s">
        <v>1466</v>
      </c>
    </row>
    <row r="224" spans="1:65" s="445" customFormat="1" x14ac:dyDescent="0.2">
      <c r="A224" s="442"/>
      <c r="B224" s="443"/>
      <c r="C224" s="442"/>
      <c r="D224" s="526" t="s">
        <v>143</v>
      </c>
      <c r="E224" s="442"/>
      <c r="F224" s="527" t="s">
        <v>1467</v>
      </c>
      <c r="G224" s="442"/>
      <c r="H224" s="442"/>
      <c r="I224" s="429"/>
      <c r="J224" s="442"/>
      <c r="K224" s="442"/>
      <c r="L224" s="443"/>
      <c r="M224" s="528"/>
      <c r="N224" s="529"/>
      <c r="O224" s="530"/>
      <c r="P224" s="530"/>
      <c r="Q224" s="530"/>
      <c r="R224" s="530"/>
      <c r="S224" s="530"/>
      <c r="T224" s="531"/>
      <c r="U224" s="442"/>
      <c r="V224" s="442"/>
      <c r="W224" s="442"/>
      <c r="X224" s="442"/>
      <c r="Y224" s="442"/>
      <c r="Z224" s="442"/>
      <c r="AA224" s="442"/>
      <c r="AB224" s="442"/>
      <c r="AC224" s="442"/>
      <c r="AD224" s="442"/>
      <c r="AE224" s="442"/>
      <c r="AT224" s="435" t="s">
        <v>143</v>
      </c>
      <c r="AU224" s="435" t="s">
        <v>80</v>
      </c>
    </row>
    <row r="225" spans="1:65" s="532" customFormat="1" x14ac:dyDescent="0.2">
      <c r="B225" s="533"/>
      <c r="D225" s="526" t="s">
        <v>145</v>
      </c>
      <c r="E225" s="534" t="s">
        <v>3</v>
      </c>
      <c r="F225" s="535" t="s">
        <v>1468</v>
      </c>
      <c r="H225" s="536">
        <v>8.1</v>
      </c>
      <c r="I225" s="430"/>
      <c r="L225" s="533"/>
      <c r="M225" s="537"/>
      <c r="N225" s="538"/>
      <c r="O225" s="538"/>
      <c r="P225" s="538"/>
      <c r="Q225" s="538"/>
      <c r="R225" s="538"/>
      <c r="S225" s="538"/>
      <c r="T225" s="539"/>
      <c r="AT225" s="534" t="s">
        <v>145</v>
      </c>
      <c r="AU225" s="534" t="s">
        <v>80</v>
      </c>
      <c r="AV225" s="532" t="s">
        <v>80</v>
      </c>
      <c r="AW225" s="532" t="s">
        <v>33</v>
      </c>
      <c r="AX225" s="532" t="s">
        <v>71</v>
      </c>
      <c r="AY225" s="534" t="s">
        <v>134</v>
      </c>
    </row>
    <row r="226" spans="1:65" s="532" customFormat="1" x14ac:dyDescent="0.2">
      <c r="B226" s="533"/>
      <c r="D226" s="526" t="s">
        <v>145</v>
      </c>
      <c r="E226" s="534" t="s">
        <v>3</v>
      </c>
      <c r="F226" s="535" t="s">
        <v>1469</v>
      </c>
      <c r="H226" s="536">
        <v>2.0249999999999999</v>
      </c>
      <c r="I226" s="430"/>
      <c r="L226" s="533"/>
      <c r="M226" s="537"/>
      <c r="N226" s="538"/>
      <c r="O226" s="538"/>
      <c r="P226" s="538"/>
      <c r="Q226" s="538"/>
      <c r="R226" s="538"/>
      <c r="S226" s="538"/>
      <c r="T226" s="539"/>
      <c r="AT226" s="534" t="s">
        <v>145</v>
      </c>
      <c r="AU226" s="534" t="s">
        <v>80</v>
      </c>
      <c r="AV226" s="532" t="s">
        <v>80</v>
      </c>
      <c r="AW226" s="532" t="s">
        <v>33</v>
      </c>
      <c r="AX226" s="532" t="s">
        <v>71</v>
      </c>
      <c r="AY226" s="534" t="s">
        <v>134</v>
      </c>
    </row>
    <row r="227" spans="1:65" s="532" customFormat="1" x14ac:dyDescent="0.2">
      <c r="B227" s="533"/>
      <c r="D227" s="526" t="s">
        <v>145</v>
      </c>
      <c r="E227" s="534" t="s">
        <v>3</v>
      </c>
      <c r="F227" s="535" t="s">
        <v>1470</v>
      </c>
      <c r="H227" s="536">
        <v>0.80300000000000005</v>
      </c>
      <c r="I227" s="430"/>
      <c r="L227" s="533"/>
      <c r="M227" s="537"/>
      <c r="N227" s="538"/>
      <c r="O227" s="538"/>
      <c r="P227" s="538"/>
      <c r="Q227" s="538"/>
      <c r="R227" s="538"/>
      <c r="S227" s="538"/>
      <c r="T227" s="539"/>
      <c r="AT227" s="534" t="s">
        <v>145</v>
      </c>
      <c r="AU227" s="534" t="s">
        <v>80</v>
      </c>
      <c r="AV227" s="532" t="s">
        <v>80</v>
      </c>
      <c r="AW227" s="532" t="s">
        <v>33</v>
      </c>
      <c r="AX227" s="532" t="s">
        <v>71</v>
      </c>
      <c r="AY227" s="534" t="s">
        <v>134</v>
      </c>
    </row>
    <row r="228" spans="1:65" s="532" customFormat="1" x14ac:dyDescent="0.2">
      <c r="B228" s="533"/>
      <c r="D228" s="526" t="s">
        <v>145</v>
      </c>
      <c r="E228" s="534" t="s">
        <v>3</v>
      </c>
      <c r="F228" s="535" t="s">
        <v>1471</v>
      </c>
      <c r="H228" s="536">
        <v>0.15</v>
      </c>
      <c r="I228" s="430"/>
      <c r="L228" s="533"/>
      <c r="M228" s="537"/>
      <c r="N228" s="538"/>
      <c r="O228" s="538"/>
      <c r="P228" s="538"/>
      <c r="Q228" s="538"/>
      <c r="R228" s="538"/>
      <c r="S228" s="538"/>
      <c r="T228" s="539"/>
      <c r="AT228" s="534" t="s">
        <v>145</v>
      </c>
      <c r="AU228" s="534" t="s">
        <v>80</v>
      </c>
      <c r="AV228" s="532" t="s">
        <v>80</v>
      </c>
      <c r="AW228" s="532" t="s">
        <v>33</v>
      </c>
      <c r="AX228" s="532" t="s">
        <v>71</v>
      </c>
      <c r="AY228" s="534" t="s">
        <v>134</v>
      </c>
    </row>
    <row r="229" spans="1:65" s="555" customFormat="1" x14ac:dyDescent="0.2">
      <c r="B229" s="556"/>
      <c r="D229" s="526" t="s">
        <v>145</v>
      </c>
      <c r="E229" s="557" t="s">
        <v>3</v>
      </c>
      <c r="F229" s="558" t="s">
        <v>163</v>
      </c>
      <c r="H229" s="559">
        <v>11.077999999999999</v>
      </c>
      <c r="I229" s="433"/>
      <c r="L229" s="556"/>
      <c r="M229" s="560"/>
      <c r="N229" s="561"/>
      <c r="O229" s="561"/>
      <c r="P229" s="561"/>
      <c r="Q229" s="561"/>
      <c r="R229" s="561"/>
      <c r="S229" s="561"/>
      <c r="T229" s="562"/>
      <c r="AT229" s="557" t="s">
        <v>145</v>
      </c>
      <c r="AU229" s="557" t="s">
        <v>80</v>
      </c>
      <c r="AV229" s="555" t="s">
        <v>141</v>
      </c>
      <c r="AW229" s="555" t="s">
        <v>33</v>
      </c>
      <c r="AX229" s="555" t="s">
        <v>20</v>
      </c>
      <c r="AY229" s="557" t="s">
        <v>134</v>
      </c>
    </row>
    <row r="230" spans="1:65" s="445" customFormat="1" ht="16.5" customHeight="1" x14ac:dyDescent="0.2">
      <c r="A230" s="442"/>
      <c r="B230" s="443"/>
      <c r="C230" s="514" t="s">
        <v>434</v>
      </c>
      <c r="D230" s="514" t="s">
        <v>136</v>
      </c>
      <c r="E230" s="515" t="s">
        <v>1472</v>
      </c>
      <c r="F230" s="516" t="s">
        <v>1473</v>
      </c>
      <c r="G230" s="517" t="s">
        <v>219</v>
      </c>
      <c r="H230" s="518">
        <v>37.799999999999997</v>
      </c>
      <c r="I230" s="401"/>
      <c r="J230" s="519">
        <f>ROUND(I230*H230,2)</f>
        <v>0</v>
      </c>
      <c r="K230" s="516" t="s">
        <v>140</v>
      </c>
      <c r="L230" s="443"/>
      <c r="M230" s="520" t="s">
        <v>3</v>
      </c>
      <c r="N230" s="521" t="s">
        <v>42</v>
      </c>
      <c r="O230" s="522">
        <v>0.27400000000000002</v>
      </c>
      <c r="P230" s="522">
        <f>O230*H230</f>
        <v>10.357200000000001</v>
      </c>
      <c r="Q230" s="522">
        <v>2.64E-3</v>
      </c>
      <c r="R230" s="522">
        <f>Q230*H230</f>
        <v>9.9791999999999992E-2</v>
      </c>
      <c r="S230" s="522">
        <v>0</v>
      </c>
      <c r="T230" s="523">
        <f>S230*H230</f>
        <v>0</v>
      </c>
      <c r="U230" s="442"/>
      <c r="V230" s="442"/>
      <c r="W230" s="442"/>
      <c r="X230" s="442"/>
      <c r="Y230" s="442"/>
      <c r="Z230" s="442"/>
      <c r="AA230" s="442"/>
      <c r="AB230" s="442"/>
      <c r="AC230" s="442"/>
      <c r="AD230" s="442"/>
      <c r="AE230" s="442"/>
      <c r="AR230" s="524" t="s">
        <v>141</v>
      </c>
      <c r="AT230" s="524" t="s">
        <v>136</v>
      </c>
      <c r="AU230" s="524" t="s">
        <v>80</v>
      </c>
      <c r="AY230" s="435" t="s">
        <v>134</v>
      </c>
      <c r="BE230" s="525">
        <f>IF(N230="základní",J230,0)</f>
        <v>0</v>
      </c>
      <c r="BF230" s="525">
        <f>IF(N230="snížená",J230,0)</f>
        <v>0</v>
      </c>
      <c r="BG230" s="525">
        <f>IF(N230="zákl. přenesená",J230,0)</f>
        <v>0</v>
      </c>
      <c r="BH230" s="525">
        <f>IF(N230="sníž. přenesená",J230,0)</f>
        <v>0</v>
      </c>
      <c r="BI230" s="525">
        <f>IF(N230="nulová",J230,0)</f>
        <v>0</v>
      </c>
      <c r="BJ230" s="435" t="s">
        <v>20</v>
      </c>
      <c r="BK230" s="525">
        <f>ROUND(I230*H230,2)</f>
        <v>0</v>
      </c>
      <c r="BL230" s="435" t="s">
        <v>141</v>
      </c>
      <c r="BM230" s="524" t="s">
        <v>1474</v>
      </c>
    </row>
    <row r="231" spans="1:65" s="445" customFormat="1" x14ac:dyDescent="0.2">
      <c r="A231" s="442"/>
      <c r="B231" s="443"/>
      <c r="C231" s="442"/>
      <c r="D231" s="526" t="s">
        <v>143</v>
      </c>
      <c r="E231" s="442"/>
      <c r="F231" s="527" t="s">
        <v>1475</v>
      </c>
      <c r="G231" s="442"/>
      <c r="H231" s="442"/>
      <c r="I231" s="429"/>
      <c r="J231" s="442"/>
      <c r="K231" s="442"/>
      <c r="L231" s="443"/>
      <c r="M231" s="528"/>
      <c r="N231" s="529"/>
      <c r="O231" s="530"/>
      <c r="P231" s="530"/>
      <c r="Q231" s="530"/>
      <c r="R231" s="530"/>
      <c r="S231" s="530"/>
      <c r="T231" s="531"/>
      <c r="U231" s="442"/>
      <c r="V231" s="442"/>
      <c r="W231" s="442"/>
      <c r="X231" s="442"/>
      <c r="Y231" s="442"/>
      <c r="Z231" s="442"/>
      <c r="AA231" s="442"/>
      <c r="AB231" s="442"/>
      <c r="AC231" s="442"/>
      <c r="AD231" s="442"/>
      <c r="AE231" s="442"/>
      <c r="AT231" s="435" t="s">
        <v>143</v>
      </c>
      <c r="AU231" s="435" t="s">
        <v>80</v>
      </c>
    </row>
    <row r="232" spans="1:65" s="532" customFormat="1" x14ac:dyDescent="0.2">
      <c r="B232" s="533"/>
      <c r="D232" s="526" t="s">
        <v>145</v>
      </c>
      <c r="E232" s="534" t="s">
        <v>3</v>
      </c>
      <c r="F232" s="535" t="s">
        <v>1476</v>
      </c>
      <c r="H232" s="536">
        <v>21.6</v>
      </c>
      <c r="I232" s="430"/>
      <c r="L232" s="533"/>
      <c r="M232" s="537"/>
      <c r="N232" s="538"/>
      <c r="O232" s="538"/>
      <c r="P232" s="538"/>
      <c r="Q232" s="538"/>
      <c r="R232" s="538"/>
      <c r="S232" s="538"/>
      <c r="T232" s="539"/>
      <c r="AT232" s="534" t="s">
        <v>145</v>
      </c>
      <c r="AU232" s="534" t="s">
        <v>80</v>
      </c>
      <c r="AV232" s="532" t="s">
        <v>80</v>
      </c>
      <c r="AW232" s="532" t="s">
        <v>33</v>
      </c>
      <c r="AX232" s="532" t="s">
        <v>71</v>
      </c>
      <c r="AY232" s="534" t="s">
        <v>134</v>
      </c>
    </row>
    <row r="233" spans="1:65" s="532" customFormat="1" x14ac:dyDescent="0.2">
      <c r="B233" s="533"/>
      <c r="D233" s="526" t="s">
        <v>145</v>
      </c>
      <c r="E233" s="534" t="s">
        <v>3</v>
      </c>
      <c r="F233" s="535" t="s">
        <v>1477</v>
      </c>
      <c r="H233" s="536">
        <v>14.04</v>
      </c>
      <c r="I233" s="430"/>
      <c r="L233" s="533"/>
      <c r="M233" s="537"/>
      <c r="N233" s="538"/>
      <c r="O233" s="538"/>
      <c r="P233" s="538"/>
      <c r="Q233" s="538"/>
      <c r="R233" s="538"/>
      <c r="S233" s="538"/>
      <c r="T233" s="539"/>
      <c r="AT233" s="534" t="s">
        <v>145</v>
      </c>
      <c r="AU233" s="534" t="s">
        <v>80</v>
      </c>
      <c r="AV233" s="532" t="s">
        <v>80</v>
      </c>
      <c r="AW233" s="532" t="s">
        <v>33</v>
      </c>
      <c r="AX233" s="532" t="s">
        <v>71</v>
      </c>
      <c r="AY233" s="534" t="s">
        <v>134</v>
      </c>
    </row>
    <row r="234" spans="1:65" s="532" customFormat="1" x14ac:dyDescent="0.2">
      <c r="B234" s="533"/>
      <c r="D234" s="526" t="s">
        <v>145</v>
      </c>
      <c r="E234" s="534" t="s">
        <v>3</v>
      </c>
      <c r="F234" s="535" t="s">
        <v>1478</v>
      </c>
      <c r="H234" s="536">
        <v>1.56</v>
      </c>
      <c r="I234" s="430"/>
      <c r="L234" s="533"/>
      <c r="M234" s="537"/>
      <c r="N234" s="538"/>
      <c r="O234" s="538"/>
      <c r="P234" s="538"/>
      <c r="Q234" s="538"/>
      <c r="R234" s="538"/>
      <c r="S234" s="538"/>
      <c r="T234" s="539"/>
      <c r="AT234" s="534" t="s">
        <v>145</v>
      </c>
      <c r="AU234" s="534" t="s">
        <v>80</v>
      </c>
      <c r="AV234" s="532" t="s">
        <v>80</v>
      </c>
      <c r="AW234" s="532" t="s">
        <v>33</v>
      </c>
      <c r="AX234" s="532" t="s">
        <v>71</v>
      </c>
      <c r="AY234" s="534" t="s">
        <v>134</v>
      </c>
    </row>
    <row r="235" spans="1:65" s="532" customFormat="1" x14ac:dyDescent="0.2">
      <c r="B235" s="533"/>
      <c r="D235" s="526" t="s">
        <v>145</v>
      </c>
      <c r="E235" s="534" t="s">
        <v>3</v>
      </c>
      <c r="F235" s="535" t="s">
        <v>1479</v>
      </c>
      <c r="H235" s="536">
        <v>0.6</v>
      </c>
      <c r="I235" s="430"/>
      <c r="L235" s="533"/>
      <c r="M235" s="537"/>
      <c r="N235" s="538"/>
      <c r="O235" s="538"/>
      <c r="P235" s="538"/>
      <c r="Q235" s="538"/>
      <c r="R235" s="538"/>
      <c r="S235" s="538"/>
      <c r="T235" s="539"/>
      <c r="AT235" s="534" t="s">
        <v>145</v>
      </c>
      <c r="AU235" s="534" t="s">
        <v>80</v>
      </c>
      <c r="AV235" s="532" t="s">
        <v>80</v>
      </c>
      <c r="AW235" s="532" t="s">
        <v>33</v>
      </c>
      <c r="AX235" s="532" t="s">
        <v>71</v>
      </c>
      <c r="AY235" s="534" t="s">
        <v>134</v>
      </c>
    </row>
    <row r="236" spans="1:65" s="555" customFormat="1" x14ac:dyDescent="0.2">
      <c r="B236" s="556"/>
      <c r="D236" s="526" t="s">
        <v>145</v>
      </c>
      <c r="E236" s="557" t="s">
        <v>3</v>
      </c>
      <c r="F236" s="558" t="s">
        <v>163</v>
      </c>
      <c r="H236" s="559">
        <v>37.799999999999997</v>
      </c>
      <c r="I236" s="433"/>
      <c r="L236" s="556"/>
      <c r="M236" s="560"/>
      <c r="N236" s="561"/>
      <c r="O236" s="561"/>
      <c r="P236" s="561"/>
      <c r="Q236" s="561"/>
      <c r="R236" s="561"/>
      <c r="S236" s="561"/>
      <c r="T236" s="562"/>
      <c r="AT236" s="557" t="s">
        <v>145</v>
      </c>
      <c r="AU236" s="557" t="s">
        <v>80</v>
      </c>
      <c r="AV236" s="555" t="s">
        <v>141</v>
      </c>
      <c r="AW236" s="555" t="s">
        <v>33</v>
      </c>
      <c r="AX236" s="555" t="s">
        <v>20</v>
      </c>
      <c r="AY236" s="557" t="s">
        <v>134</v>
      </c>
    </row>
    <row r="237" spans="1:65" s="445" customFormat="1" ht="16.5" customHeight="1" x14ac:dyDescent="0.2">
      <c r="A237" s="442"/>
      <c r="B237" s="443"/>
      <c r="C237" s="514" t="s">
        <v>440</v>
      </c>
      <c r="D237" s="514" t="s">
        <v>136</v>
      </c>
      <c r="E237" s="515" t="s">
        <v>1480</v>
      </c>
      <c r="F237" s="516" t="s">
        <v>1481</v>
      </c>
      <c r="G237" s="517" t="s">
        <v>219</v>
      </c>
      <c r="H237" s="518">
        <v>37.799999999999997</v>
      </c>
      <c r="I237" s="401"/>
      <c r="J237" s="519">
        <f>ROUND(I237*H237,2)</f>
        <v>0</v>
      </c>
      <c r="K237" s="516" t="s">
        <v>140</v>
      </c>
      <c r="L237" s="443"/>
      <c r="M237" s="520" t="s">
        <v>3</v>
      </c>
      <c r="N237" s="521" t="s">
        <v>42</v>
      </c>
      <c r="O237" s="522">
        <v>9.1999999999999998E-2</v>
      </c>
      <c r="P237" s="522">
        <f>O237*H237</f>
        <v>3.4775999999999998</v>
      </c>
      <c r="Q237" s="522">
        <v>0</v>
      </c>
      <c r="R237" s="522">
        <f>Q237*H237</f>
        <v>0</v>
      </c>
      <c r="S237" s="522">
        <v>0</v>
      </c>
      <c r="T237" s="523">
        <f>S237*H237</f>
        <v>0</v>
      </c>
      <c r="U237" s="442"/>
      <c r="V237" s="442"/>
      <c r="W237" s="442"/>
      <c r="X237" s="442"/>
      <c r="Y237" s="442"/>
      <c r="Z237" s="442"/>
      <c r="AA237" s="442"/>
      <c r="AB237" s="442"/>
      <c r="AC237" s="442"/>
      <c r="AD237" s="442"/>
      <c r="AE237" s="442"/>
      <c r="AR237" s="524" t="s">
        <v>141</v>
      </c>
      <c r="AT237" s="524" t="s">
        <v>136</v>
      </c>
      <c r="AU237" s="524" t="s">
        <v>80</v>
      </c>
      <c r="AY237" s="435" t="s">
        <v>134</v>
      </c>
      <c r="BE237" s="525">
        <f>IF(N237="základní",J237,0)</f>
        <v>0</v>
      </c>
      <c r="BF237" s="525">
        <f>IF(N237="snížená",J237,0)</f>
        <v>0</v>
      </c>
      <c r="BG237" s="525">
        <f>IF(N237="zákl. přenesená",J237,0)</f>
        <v>0</v>
      </c>
      <c r="BH237" s="525">
        <f>IF(N237="sníž. přenesená",J237,0)</f>
        <v>0</v>
      </c>
      <c r="BI237" s="525">
        <f>IF(N237="nulová",J237,0)</f>
        <v>0</v>
      </c>
      <c r="BJ237" s="435" t="s">
        <v>20</v>
      </c>
      <c r="BK237" s="525">
        <f>ROUND(I237*H237,2)</f>
        <v>0</v>
      </c>
      <c r="BL237" s="435" t="s">
        <v>141</v>
      </c>
      <c r="BM237" s="524" t="s">
        <v>1482</v>
      </c>
    </row>
    <row r="238" spans="1:65" s="445" customFormat="1" x14ac:dyDescent="0.2">
      <c r="A238" s="442"/>
      <c r="B238" s="443"/>
      <c r="C238" s="442"/>
      <c r="D238" s="526" t="s">
        <v>143</v>
      </c>
      <c r="E238" s="442"/>
      <c r="F238" s="527" t="s">
        <v>1483</v>
      </c>
      <c r="G238" s="442"/>
      <c r="H238" s="442"/>
      <c r="I238" s="429"/>
      <c r="J238" s="442"/>
      <c r="K238" s="442"/>
      <c r="L238" s="443"/>
      <c r="M238" s="528"/>
      <c r="N238" s="529"/>
      <c r="O238" s="530"/>
      <c r="P238" s="530"/>
      <c r="Q238" s="530"/>
      <c r="R238" s="530"/>
      <c r="S238" s="530"/>
      <c r="T238" s="531"/>
      <c r="U238" s="442"/>
      <c r="V238" s="442"/>
      <c r="W238" s="442"/>
      <c r="X238" s="442"/>
      <c r="Y238" s="442"/>
      <c r="Z238" s="442"/>
      <c r="AA238" s="442"/>
      <c r="AB238" s="442"/>
      <c r="AC238" s="442"/>
      <c r="AD238" s="442"/>
      <c r="AE238" s="442"/>
      <c r="AT238" s="435" t="s">
        <v>143</v>
      </c>
      <c r="AU238" s="435" t="s">
        <v>80</v>
      </c>
    </row>
    <row r="239" spans="1:65" s="445" customFormat="1" ht="16.5" customHeight="1" x14ac:dyDescent="0.2">
      <c r="A239" s="442"/>
      <c r="B239" s="443"/>
      <c r="C239" s="514" t="s">
        <v>446</v>
      </c>
      <c r="D239" s="514" t="s">
        <v>136</v>
      </c>
      <c r="E239" s="515" t="s">
        <v>1484</v>
      </c>
      <c r="F239" s="516" t="s">
        <v>1485</v>
      </c>
      <c r="G239" s="517" t="s">
        <v>458</v>
      </c>
      <c r="H239" s="518">
        <v>54</v>
      </c>
      <c r="I239" s="401"/>
      <c r="J239" s="519">
        <f>ROUND(I239*H239,2)</f>
        <v>0</v>
      </c>
      <c r="K239" s="516" t="s">
        <v>140</v>
      </c>
      <c r="L239" s="443"/>
      <c r="M239" s="520" t="s">
        <v>3</v>
      </c>
      <c r="N239" s="521" t="s">
        <v>42</v>
      </c>
      <c r="O239" s="522">
        <v>0.36</v>
      </c>
      <c r="P239" s="522">
        <f>O239*H239</f>
        <v>19.439999999999998</v>
      </c>
      <c r="Q239" s="522">
        <v>0.17488999999999999</v>
      </c>
      <c r="R239" s="522">
        <f>Q239*H239</f>
        <v>9.4440600000000003</v>
      </c>
      <c r="S239" s="522">
        <v>0</v>
      </c>
      <c r="T239" s="523">
        <f>S239*H239</f>
        <v>0</v>
      </c>
      <c r="U239" s="442"/>
      <c r="V239" s="442"/>
      <c r="W239" s="442"/>
      <c r="X239" s="442"/>
      <c r="Y239" s="442"/>
      <c r="Z239" s="442"/>
      <c r="AA239" s="442"/>
      <c r="AB239" s="442"/>
      <c r="AC239" s="442"/>
      <c r="AD239" s="442"/>
      <c r="AE239" s="442"/>
      <c r="AR239" s="524" t="s">
        <v>141</v>
      </c>
      <c r="AT239" s="524" t="s">
        <v>136</v>
      </c>
      <c r="AU239" s="524" t="s">
        <v>80</v>
      </c>
      <c r="AY239" s="435" t="s">
        <v>134</v>
      </c>
      <c r="BE239" s="525">
        <f>IF(N239="základní",J239,0)</f>
        <v>0</v>
      </c>
      <c r="BF239" s="525">
        <f>IF(N239="snížená",J239,0)</f>
        <v>0</v>
      </c>
      <c r="BG239" s="525">
        <f>IF(N239="zákl. přenesená",J239,0)</f>
        <v>0</v>
      </c>
      <c r="BH239" s="525">
        <f>IF(N239="sníž. přenesená",J239,0)</f>
        <v>0</v>
      </c>
      <c r="BI239" s="525">
        <f>IF(N239="nulová",J239,0)</f>
        <v>0</v>
      </c>
      <c r="BJ239" s="435" t="s">
        <v>20</v>
      </c>
      <c r="BK239" s="525">
        <f>ROUND(I239*H239,2)</f>
        <v>0</v>
      </c>
      <c r="BL239" s="435" t="s">
        <v>141</v>
      </c>
      <c r="BM239" s="524" t="s">
        <v>1486</v>
      </c>
    </row>
    <row r="240" spans="1:65" s="445" customFormat="1" ht="19.5" x14ac:dyDescent="0.2">
      <c r="A240" s="442"/>
      <c r="B240" s="443"/>
      <c r="C240" s="442"/>
      <c r="D240" s="526" t="s">
        <v>143</v>
      </c>
      <c r="E240" s="442"/>
      <c r="F240" s="527" t="s">
        <v>1487</v>
      </c>
      <c r="G240" s="442"/>
      <c r="H240" s="442"/>
      <c r="I240" s="429"/>
      <c r="J240" s="442"/>
      <c r="K240" s="442"/>
      <c r="L240" s="443"/>
      <c r="M240" s="528"/>
      <c r="N240" s="529"/>
      <c r="O240" s="530"/>
      <c r="P240" s="530"/>
      <c r="Q240" s="530"/>
      <c r="R240" s="530"/>
      <c r="S240" s="530"/>
      <c r="T240" s="531"/>
      <c r="U240" s="442"/>
      <c r="V240" s="442"/>
      <c r="W240" s="442"/>
      <c r="X240" s="442"/>
      <c r="Y240" s="442"/>
      <c r="Z240" s="442"/>
      <c r="AA240" s="442"/>
      <c r="AB240" s="442"/>
      <c r="AC240" s="442"/>
      <c r="AD240" s="442"/>
      <c r="AE240" s="442"/>
      <c r="AT240" s="435" t="s">
        <v>143</v>
      </c>
      <c r="AU240" s="435" t="s">
        <v>80</v>
      </c>
    </row>
    <row r="241" spans="1:65" s="445" customFormat="1" ht="16.5" customHeight="1" x14ac:dyDescent="0.2">
      <c r="A241" s="442"/>
      <c r="B241" s="443"/>
      <c r="C241" s="563" t="s">
        <v>451</v>
      </c>
      <c r="D241" s="563" t="s">
        <v>292</v>
      </c>
      <c r="E241" s="564" t="s">
        <v>1488</v>
      </c>
      <c r="F241" s="565" t="s">
        <v>1489</v>
      </c>
      <c r="G241" s="566" t="s">
        <v>241</v>
      </c>
      <c r="H241" s="567">
        <v>36</v>
      </c>
      <c r="I241" s="402"/>
      <c r="J241" s="568">
        <f>ROUND(I241*H241,2)</f>
        <v>0</v>
      </c>
      <c r="K241" s="565" t="s">
        <v>3</v>
      </c>
      <c r="L241" s="569"/>
      <c r="M241" s="570" t="s">
        <v>3</v>
      </c>
      <c r="N241" s="571" t="s">
        <v>42</v>
      </c>
      <c r="O241" s="522">
        <v>0</v>
      </c>
      <c r="P241" s="522">
        <f>O241*H241</f>
        <v>0</v>
      </c>
      <c r="Q241" s="522">
        <v>0.01</v>
      </c>
      <c r="R241" s="522">
        <f>Q241*H241</f>
        <v>0.36</v>
      </c>
      <c r="S241" s="522">
        <v>0</v>
      </c>
      <c r="T241" s="523">
        <f>S241*H241</f>
        <v>0</v>
      </c>
      <c r="U241" s="442"/>
      <c r="V241" s="442"/>
      <c r="W241" s="442"/>
      <c r="X241" s="442"/>
      <c r="Y241" s="442"/>
      <c r="Z241" s="442"/>
      <c r="AA241" s="442"/>
      <c r="AB241" s="442"/>
      <c r="AC241" s="442"/>
      <c r="AD241" s="442"/>
      <c r="AE241" s="442"/>
      <c r="AR241" s="524" t="s">
        <v>190</v>
      </c>
      <c r="AT241" s="524" t="s">
        <v>292</v>
      </c>
      <c r="AU241" s="524" t="s">
        <v>80</v>
      </c>
      <c r="AY241" s="435" t="s">
        <v>134</v>
      </c>
      <c r="BE241" s="525">
        <f>IF(N241="základní",J241,0)</f>
        <v>0</v>
      </c>
      <c r="BF241" s="525">
        <f>IF(N241="snížená",J241,0)</f>
        <v>0</v>
      </c>
      <c r="BG241" s="525">
        <f>IF(N241="zákl. přenesená",J241,0)</f>
        <v>0</v>
      </c>
      <c r="BH241" s="525">
        <f>IF(N241="sníž. přenesená",J241,0)</f>
        <v>0</v>
      </c>
      <c r="BI241" s="525">
        <f>IF(N241="nulová",J241,0)</f>
        <v>0</v>
      </c>
      <c r="BJ241" s="435" t="s">
        <v>20</v>
      </c>
      <c r="BK241" s="525">
        <f>ROUND(I241*H241,2)</f>
        <v>0</v>
      </c>
      <c r="BL241" s="435" t="s">
        <v>141</v>
      </c>
      <c r="BM241" s="524" t="s">
        <v>1490</v>
      </c>
    </row>
    <row r="242" spans="1:65" s="445" customFormat="1" ht="16.5" customHeight="1" x14ac:dyDescent="0.2">
      <c r="A242" s="442"/>
      <c r="B242" s="443"/>
      <c r="C242" s="563" t="s">
        <v>455</v>
      </c>
      <c r="D242" s="563" t="s">
        <v>292</v>
      </c>
      <c r="E242" s="564" t="s">
        <v>1491</v>
      </c>
      <c r="F242" s="565" t="s">
        <v>1492</v>
      </c>
      <c r="G242" s="566" t="s">
        <v>241</v>
      </c>
      <c r="H242" s="567">
        <v>18</v>
      </c>
      <c r="I242" s="402"/>
      <c r="J242" s="568">
        <f>ROUND(I242*H242,2)</f>
        <v>0</v>
      </c>
      <c r="K242" s="565" t="s">
        <v>3</v>
      </c>
      <c r="L242" s="569"/>
      <c r="M242" s="570" t="s">
        <v>3</v>
      </c>
      <c r="N242" s="571" t="s">
        <v>42</v>
      </c>
      <c r="O242" s="522">
        <v>0</v>
      </c>
      <c r="P242" s="522">
        <f>O242*H242</f>
        <v>0</v>
      </c>
      <c r="Q242" s="522">
        <v>0.01</v>
      </c>
      <c r="R242" s="522">
        <f>Q242*H242</f>
        <v>0.18</v>
      </c>
      <c r="S242" s="522">
        <v>0</v>
      </c>
      <c r="T242" s="523">
        <f>S242*H242</f>
        <v>0</v>
      </c>
      <c r="U242" s="442"/>
      <c r="V242" s="442"/>
      <c r="W242" s="442"/>
      <c r="X242" s="442"/>
      <c r="Y242" s="442"/>
      <c r="Z242" s="442"/>
      <c r="AA242" s="442"/>
      <c r="AB242" s="442"/>
      <c r="AC242" s="442"/>
      <c r="AD242" s="442"/>
      <c r="AE242" s="442"/>
      <c r="AR242" s="524" t="s">
        <v>190</v>
      </c>
      <c r="AT242" s="524" t="s">
        <v>292</v>
      </c>
      <c r="AU242" s="524" t="s">
        <v>80</v>
      </c>
      <c r="AY242" s="435" t="s">
        <v>134</v>
      </c>
      <c r="BE242" s="525">
        <f>IF(N242="základní",J242,0)</f>
        <v>0</v>
      </c>
      <c r="BF242" s="525">
        <f>IF(N242="snížená",J242,0)</f>
        <v>0</v>
      </c>
      <c r="BG242" s="525">
        <f>IF(N242="zákl. přenesená",J242,0)</f>
        <v>0</v>
      </c>
      <c r="BH242" s="525">
        <f>IF(N242="sníž. přenesená",J242,0)</f>
        <v>0</v>
      </c>
      <c r="BI242" s="525">
        <f>IF(N242="nulová",J242,0)</f>
        <v>0</v>
      </c>
      <c r="BJ242" s="435" t="s">
        <v>20</v>
      </c>
      <c r="BK242" s="525">
        <f>ROUND(I242*H242,2)</f>
        <v>0</v>
      </c>
      <c r="BL242" s="435" t="s">
        <v>141</v>
      </c>
      <c r="BM242" s="524" t="s">
        <v>1493</v>
      </c>
    </row>
    <row r="243" spans="1:65" s="445" customFormat="1" ht="16.5" customHeight="1" x14ac:dyDescent="0.2">
      <c r="A243" s="442"/>
      <c r="B243" s="443"/>
      <c r="C243" s="514" t="s">
        <v>462</v>
      </c>
      <c r="D243" s="514" t="s">
        <v>136</v>
      </c>
      <c r="E243" s="515" t="s">
        <v>1494</v>
      </c>
      <c r="F243" s="516" t="s">
        <v>1495</v>
      </c>
      <c r="G243" s="517" t="s">
        <v>325</v>
      </c>
      <c r="H243" s="518">
        <v>88.3</v>
      </c>
      <c r="I243" s="401"/>
      <c r="J243" s="519">
        <f>ROUND(I243*H243,2)</f>
        <v>0</v>
      </c>
      <c r="K243" s="516" t="s">
        <v>140</v>
      </c>
      <c r="L243" s="443"/>
      <c r="M243" s="520" t="s">
        <v>3</v>
      </c>
      <c r="N243" s="521" t="s">
        <v>42</v>
      </c>
      <c r="O243" s="522">
        <v>0.3</v>
      </c>
      <c r="P243" s="522">
        <f>O243*H243</f>
        <v>26.49</v>
      </c>
      <c r="Q243" s="522">
        <v>0</v>
      </c>
      <c r="R243" s="522">
        <f>Q243*H243</f>
        <v>0</v>
      </c>
      <c r="S243" s="522">
        <v>0</v>
      </c>
      <c r="T243" s="523">
        <f>S243*H243</f>
        <v>0</v>
      </c>
      <c r="U243" s="442"/>
      <c r="V243" s="442"/>
      <c r="W243" s="442"/>
      <c r="X243" s="442"/>
      <c r="Y243" s="442"/>
      <c r="Z243" s="442"/>
      <c r="AA243" s="442"/>
      <c r="AB243" s="442"/>
      <c r="AC243" s="442"/>
      <c r="AD243" s="442"/>
      <c r="AE243" s="442"/>
      <c r="AR243" s="524" t="s">
        <v>141</v>
      </c>
      <c r="AT243" s="524" t="s">
        <v>136</v>
      </c>
      <c r="AU243" s="524" t="s">
        <v>80</v>
      </c>
      <c r="AY243" s="435" t="s">
        <v>134</v>
      </c>
      <c r="BE243" s="525">
        <f>IF(N243="základní",J243,0)</f>
        <v>0</v>
      </c>
      <c r="BF243" s="525">
        <f>IF(N243="snížená",J243,0)</f>
        <v>0</v>
      </c>
      <c r="BG243" s="525">
        <f>IF(N243="zákl. přenesená",J243,0)</f>
        <v>0</v>
      </c>
      <c r="BH243" s="525">
        <f>IF(N243="sníž. přenesená",J243,0)</f>
        <v>0</v>
      </c>
      <c r="BI243" s="525">
        <f>IF(N243="nulová",J243,0)</f>
        <v>0</v>
      </c>
      <c r="BJ243" s="435" t="s">
        <v>20</v>
      </c>
      <c r="BK243" s="525">
        <f>ROUND(I243*H243,2)</f>
        <v>0</v>
      </c>
      <c r="BL243" s="435" t="s">
        <v>141</v>
      </c>
      <c r="BM243" s="524" t="s">
        <v>1496</v>
      </c>
    </row>
    <row r="244" spans="1:65" s="445" customFormat="1" x14ac:dyDescent="0.2">
      <c r="A244" s="442"/>
      <c r="B244" s="443"/>
      <c r="C244" s="442"/>
      <c r="D244" s="526" t="s">
        <v>143</v>
      </c>
      <c r="E244" s="442"/>
      <c r="F244" s="527" t="s">
        <v>1497</v>
      </c>
      <c r="G244" s="442"/>
      <c r="H244" s="442"/>
      <c r="I244" s="429"/>
      <c r="J244" s="442"/>
      <c r="K244" s="442"/>
      <c r="L244" s="443"/>
      <c r="M244" s="528"/>
      <c r="N244" s="529"/>
      <c r="O244" s="530"/>
      <c r="P244" s="530"/>
      <c r="Q244" s="530"/>
      <c r="R244" s="530"/>
      <c r="S244" s="530"/>
      <c r="T244" s="531"/>
      <c r="U244" s="442"/>
      <c r="V244" s="442"/>
      <c r="W244" s="442"/>
      <c r="X244" s="442"/>
      <c r="Y244" s="442"/>
      <c r="Z244" s="442"/>
      <c r="AA244" s="442"/>
      <c r="AB244" s="442"/>
      <c r="AC244" s="442"/>
      <c r="AD244" s="442"/>
      <c r="AE244" s="442"/>
      <c r="AT244" s="435" t="s">
        <v>143</v>
      </c>
      <c r="AU244" s="435" t="s">
        <v>80</v>
      </c>
    </row>
    <row r="245" spans="1:65" s="445" customFormat="1" ht="16.5" customHeight="1" x14ac:dyDescent="0.2">
      <c r="A245" s="442"/>
      <c r="B245" s="443"/>
      <c r="C245" s="563" t="s">
        <v>469</v>
      </c>
      <c r="D245" s="563" t="s">
        <v>292</v>
      </c>
      <c r="E245" s="564" t="s">
        <v>1498</v>
      </c>
      <c r="F245" s="565" t="s">
        <v>1499</v>
      </c>
      <c r="G245" s="566" t="s">
        <v>219</v>
      </c>
      <c r="H245" s="567">
        <v>158.94</v>
      </c>
      <c r="I245" s="402"/>
      <c r="J245" s="568">
        <f>ROUND(I245*H245,2)</f>
        <v>0</v>
      </c>
      <c r="K245" s="565" t="s">
        <v>3</v>
      </c>
      <c r="L245" s="569"/>
      <c r="M245" s="570" t="s">
        <v>3</v>
      </c>
      <c r="N245" s="571" t="s">
        <v>42</v>
      </c>
      <c r="O245" s="522">
        <v>0</v>
      </c>
      <c r="P245" s="522">
        <f>O245*H245</f>
        <v>0</v>
      </c>
      <c r="Q245" s="522">
        <v>1.31E-3</v>
      </c>
      <c r="R245" s="522">
        <f>Q245*H245</f>
        <v>0.20821139999999999</v>
      </c>
      <c r="S245" s="522">
        <v>0</v>
      </c>
      <c r="T245" s="523">
        <f>S245*H245</f>
        <v>0</v>
      </c>
      <c r="U245" s="442"/>
      <c r="V245" s="442"/>
      <c r="W245" s="442"/>
      <c r="X245" s="442"/>
      <c r="Y245" s="442"/>
      <c r="Z245" s="442"/>
      <c r="AA245" s="442"/>
      <c r="AB245" s="442"/>
      <c r="AC245" s="442"/>
      <c r="AD245" s="442"/>
      <c r="AE245" s="442"/>
      <c r="AR245" s="524" t="s">
        <v>190</v>
      </c>
      <c r="AT245" s="524" t="s">
        <v>292</v>
      </c>
      <c r="AU245" s="524" t="s">
        <v>80</v>
      </c>
      <c r="AY245" s="435" t="s">
        <v>134</v>
      </c>
      <c r="BE245" s="525">
        <f>IF(N245="základní",J245,0)</f>
        <v>0</v>
      </c>
      <c r="BF245" s="525">
        <f>IF(N245="snížená",J245,0)</f>
        <v>0</v>
      </c>
      <c r="BG245" s="525">
        <f>IF(N245="zákl. přenesená",J245,0)</f>
        <v>0</v>
      </c>
      <c r="BH245" s="525">
        <f>IF(N245="sníž. přenesená",J245,0)</f>
        <v>0</v>
      </c>
      <c r="BI245" s="525">
        <f>IF(N245="nulová",J245,0)</f>
        <v>0</v>
      </c>
      <c r="BJ245" s="435" t="s">
        <v>20</v>
      </c>
      <c r="BK245" s="525">
        <f>ROUND(I245*H245,2)</f>
        <v>0</v>
      </c>
      <c r="BL245" s="435" t="s">
        <v>141</v>
      </c>
      <c r="BM245" s="524" t="s">
        <v>1500</v>
      </c>
    </row>
    <row r="246" spans="1:65" s="532" customFormat="1" x14ac:dyDescent="0.2">
      <c r="B246" s="533"/>
      <c r="D246" s="526" t="s">
        <v>145</v>
      </c>
      <c r="E246" s="534" t="s">
        <v>3</v>
      </c>
      <c r="F246" s="535" t="s">
        <v>1501</v>
      </c>
      <c r="H246" s="536">
        <v>158.94</v>
      </c>
      <c r="I246" s="430"/>
      <c r="L246" s="533"/>
      <c r="M246" s="537"/>
      <c r="N246" s="538"/>
      <c r="O246" s="538"/>
      <c r="P246" s="538"/>
      <c r="Q246" s="538"/>
      <c r="R246" s="538"/>
      <c r="S246" s="538"/>
      <c r="T246" s="539"/>
      <c r="AT246" s="534" t="s">
        <v>145</v>
      </c>
      <c r="AU246" s="534" t="s">
        <v>80</v>
      </c>
      <c r="AV246" s="532" t="s">
        <v>80</v>
      </c>
      <c r="AW246" s="532" t="s">
        <v>33</v>
      </c>
      <c r="AX246" s="532" t="s">
        <v>20</v>
      </c>
      <c r="AY246" s="534" t="s">
        <v>134</v>
      </c>
    </row>
    <row r="247" spans="1:65" s="445" customFormat="1" ht="16.5" customHeight="1" x14ac:dyDescent="0.2">
      <c r="A247" s="442"/>
      <c r="B247" s="443"/>
      <c r="C247" s="514" t="s">
        <v>478</v>
      </c>
      <c r="D247" s="514" t="s">
        <v>136</v>
      </c>
      <c r="E247" s="515" t="s">
        <v>1502</v>
      </c>
      <c r="F247" s="516" t="s">
        <v>1503</v>
      </c>
      <c r="G247" s="517" t="s">
        <v>325</v>
      </c>
      <c r="H247" s="518">
        <v>176.6</v>
      </c>
      <c r="I247" s="401"/>
      <c r="J247" s="519">
        <f>ROUND(I247*H247,2)</f>
        <v>0</v>
      </c>
      <c r="K247" s="516" t="s">
        <v>140</v>
      </c>
      <c r="L247" s="443"/>
      <c r="M247" s="520" t="s">
        <v>3</v>
      </c>
      <c r="N247" s="521" t="s">
        <v>42</v>
      </c>
      <c r="O247" s="522">
        <v>5.3999999999999999E-2</v>
      </c>
      <c r="P247" s="522">
        <f>O247*H247</f>
        <v>9.5364000000000004</v>
      </c>
      <c r="Q247" s="522">
        <v>0</v>
      </c>
      <c r="R247" s="522">
        <f>Q247*H247</f>
        <v>0</v>
      </c>
      <c r="S247" s="522">
        <v>0</v>
      </c>
      <c r="T247" s="523">
        <f>S247*H247</f>
        <v>0</v>
      </c>
      <c r="U247" s="442"/>
      <c r="V247" s="442"/>
      <c r="W247" s="442"/>
      <c r="X247" s="442"/>
      <c r="Y247" s="442"/>
      <c r="Z247" s="442"/>
      <c r="AA247" s="442"/>
      <c r="AB247" s="442"/>
      <c r="AC247" s="442"/>
      <c r="AD247" s="442"/>
      <c r="AE247" s="442"/>
      <c r="AR247" s="524" t="s">
        <v>141</v>
      </c>
      <c r="AT247" s="524" t="s">
        <v>136</v>
      </c>
      <c r="AU247" s="524" t="s">
        <v>80</v>
      </c>
      <c r="AY247" s="435" t="s">
        <v>134</v>
      </c>
      <c r="BE247" s="525">
        <f>IF(N247="základní",J247,0)</f>
        <v>0</v>
      </c>
      <c r="BF247" s="525">
        <f>IF(N247="snížená",J247,0)</f>
        <v>0</v>
      </c>
      <c r="BG247" s="525">
        <f>IF(N247="zákl. přenesená",J247,0)</f>
        <v>0</v>
      </c>
      <c r="BH247" s="525">
        <f>IF(N247="sníž. přenesená",J247,0)</f>
        <v>0</v>
      </c>
      <c r="BI247" s="525">
        <f>IF(N247="nulová",J247,0)</f>
        <v>0</v>
      </c>
      <c r="BJ247" s="435" t="s">
        <v>20</v>
      </c>
      <c r="BK247" s="525">
        <f>ROUND(I247*H247,2)</f>
        <v>0</v>
      </c>
      <c r="BL247" s="435" t="s">
        <v>141</v>
      </c>
      <c r="BM247" s="524" t="s">
        <v>1504</v>
      </c>
    </row>
    <row r="248" spans="1:65" s="445" customFormat="1" x14ac:dyDescent="0.2">
      <c r="A248" s="442"/>
      <c r="B248" s="443"/>
      <c r="C248" s="442"/>
      <c r="D248" s="526" t="s">
        <v>143</v>
      </c>
      <c r="E248" s="442"/>
      <c r="F248" s="527" t="s">
        <v>1505</v>
      </c>
      <c r="G248" s="442"/>
      <c r="H248" s="442"/>
      <c r="I248" s="429"/>
      <c r="J248" s="442"/>
      <c r="K248" s="442"/>
      <c r="L248" s="443"/>
      <c r="M248" s="528"/>
      <c r="N248" s="529"/>
      <c r="O248" s="530"/>
      <c r="P248" s="530"/>
      <c r="Q248" s="530"/>
      <c r="R248" s="530"/>
      <c r="S248" s="530"/>
      <c r="T248" s="531"/>
      <c r="U248" s="442"/>
      <c r="V248" s="442"/>
      <c r="W248" s="442"/>
      <c r="X248" s="442"/>
      <c r="Y248" s="442"/>
      <c r="Z248" s="442"/>
      <c r="AA248" s="442"/>
      <c r="AB248" s="442"/>
      <c r="AC248" s="442"/>
      <c r="AD248" s="442"/>
      <c r="AE248" s="442"/>
      <c r="AT248" s="435" t="s">
        <v>143</v>
      </c>
      <c r="AU248" s="435" t="s">
        <v>80</v>
      </c>
    </row>
    <row r="249" spans="1:65" s="532" customFormat="1" x14ac:dyDescent="0.2">
      <c r="B249" s="533"/>
      <c r="D249" s="526" t="s">
        <v>145</v>
      </c>
      <c r="E249" s="534" t="s">
        <v>3</v>
      </c>
      <c r="F249" s="535" t="s">
        <v>1506</v>
      </c>
      <c r="H249" s="536">
        <v>176.6</v>
      </c>
      <c r="I249" s="430"/>
      <c r="L249" s="533"/>
      <c r="M249" s="537"/>
      <c r="N249" s="538"/>
      <c r="O249" s="538"/>
      <c r="P249" s="538"/>
      <c r="Q249" s="538"/>
      <c r="R249" s="538"/>
      <c r="S249" s="538"/>
      <c r="T249" s="539"/>
      <c r="AT249" s="534" t="s">
        <v>145</v>
      </c>
      <c r="AU249" s="534" t="s">
        <v>80</v>
      </c>
      <c r="AV249" s="532" t="s">
        <v>80</v>
      </c>
      <c r="AW249" s="532" t="s">
        <v>33</v>
      </c>
      <c r="AX249" s="532" t="s">
        <v>20</v>
      </c>
      <c r="AY249" s="534" t="s">
        <v>134</v>
      </c>
    </row>
    <row r="250" spans="1:65" s="445" customFormat="1" ht="16.5" customHeight="1" x14ac:dyDescent="0.2">
      <c r="A250" s="442"/>
      <c r="B250" s="443"/>
      <c r="C250" s="563" t="s">
        <v>485</v>
      </c>
      <c r="D250" s="563" t="s">
        <v>292</v>
      </c>
      <c r="E250" s="564" t="s">
        <v>1507</v>
      </c>
      <c r="F250" s="565" t="s">
        <v>1508</v>
      </c>
      <c r="G250" s="566" t="s">
        <v>458</v>
      </c>
      <c r="H250" s="567">
        <v>2</v>
      </c>
      <c r="I250" s="402"/>
      <c r="J250" s="568">
        <f>ROUND(I250*H250,2)</f>
        <v>0</v>
      </c>
      <c r="K250" s="565" t="s">
        <v>140</v>
      </c>
      <c r="L250" s="569"/>
      <c r="M250" s="570" t="s">
        <v>3</v>
      </c>
      <c r="N250" s="571" t="s">
        <v>42</v>
      </c>
      <c r="O250" s="522">
        <v>0</v>
      </c>
      <c r="P250" s="522">
        <f>O250*H250</f>
        <v>0</v>
      </c>
      <c r="Q250" s="522">
        <v>8.0000000000000002E-3</v>
      </c>
      <c r="R250" s="522">
        <f>Q250*H250</f>
        <v>1.6E-2</v>
      </c>
      <c r="S250" s="522">
        <v>0</v>
      </c>
      <c r="T250" s="523">
        <f>S250*H250</f>
        <v>0</v>
      </c>
      <c r="U250" s="442"/>
      <c r="V250" s="442"/>
      <c r="W250" s="442"/>
      <c r="X250" s="442"/>
      <c r="Y250" s="442"/>
      <c r="Z250" s="442"/>
      <c r="AA250" s="442"/>
      <c r="AB250" s="442"/>
      <c r="AC250" s="442"/>
      <c r="AD250" s="442"/>
      <c r="AE250" s="442"/>
      <c r="AR250" s="524" t="s">
        <v>190</v>
      </c>
      <c r="AT250" s="524" t="s">
        <v>292</v>
      </c>
      <c r="AU250" s="524" t="s">
        <v>80</v>
      </c>
      <c r="AY250" s="435" t="s">
        <v>134</v>
      </c>
      <c r="BE250" s="525">
        <f>IF(N250="základní",J250,0)</f>
        <v>0</v>
      </c>
      <c r="BF250" s="525">
        <f>IF(N250="snížená",J250,0)</f>
        <v>0</v>
      </c>
      <c r="BG250" s="525">
        <f>IF(N250="zákl. přenesená",J250,0)</f>
        <v>0</v>
      </c>
      <c r="BH250" s="525">
        <f>IF(N250="sníž. přenesená",J250,0)</f>
        <v>0</v>
      </c>
      <c r="BI250" s="525">
        <f>IF(N250="nulová",J250,0)</f>
        <v>0</v>
      </c>
      <c r="BJ250" s="435" t="s">
        <v>20</v>
      </c>
      <c r="BK250" s="525">
        <f>ROUND(I250*H250,2)</f>
        <v>0</v>
      </c>
      <c r="BL250" s="435" t="s">
        <v>141</v>
      </c>
      <c r="BM250" s="524" t="s">
        <v>1509</v>
      </c>
    </row>
    <row r="251" spans="1:65" s="445" customFormat="1" x14ac:dyDescent="0.2">
      <c r="A251" s="442"/>
      <c r="B251" s="443"/>
      <c r="C251" s="442"/>
      <c r="D251" s="526" t="s">
        <v>143</v>
      </c>
      <c r="E251" s="442"/>
      <c r="F251" s="527" t="s">
        <v>1508</v>
      </c>
      <c r="G251" s="442"/>
      <c r="H251" s="442"/>
      <c r="I251" s="429"/>
      <c r="J251" s="442"/>
      <c r="K251" s="442"/>
      <c r="L251" s="443"/>
      <c r="M251" s="528"/>
      <c r="N251" s="529"/>
      <c r="O251" s="530"/>
      <c r="P251" s="530"/>
      <c r="Q251" s="530"/>
      <c r="R251" s="530"/>
      <c r="S251" s="530"/>
      <c r="T251" s="531"/>
      <c r="U251" s="442"/>
      <c r="V251" s="442"/>
      <c r="W251" s="442"/>
      <c r="X251" s="442"/>
      <c r="Y251" s="442"/>
      <c r="Z251" s="442"/>
      <c r="AA251" s="442"/>
      <c r="AB251" s="442"/>
      <c r="AC251" s="442"/>
      <c r="AD251" s="442"/>
      <c r="AE251" s="442"/>
      <c r="AT251" s="435" t="s">
        <v>143</v>
      </c>
      <c r="AU251" s="435" t="s">
        <v>80</v>
      </c>
    </row>
    <row r="252" spans="1:65" s="445" customFormat="1" ht="24" x14ac:dyDescent="0.2">
      <c r="A252" s="442"/>
      <c r="B252" s="443"/>
      <c r="C252" s="514" t="s">
        <v>492</v>
      </c>
      <c r="D252" s="514" t="s">
        <v>136</v>
      </c>
      <c r="E252" s="515" t="s">
        <v>1510</v>
      </c>
      <c r="F252" s="516" t="s">
        <v>1511</v>
      </c>
      <c r="G252" s="517" t="s">
        <v>241</v>
      </c>
      <c r="H252" s="518">
        <v>1</v>
      </c>
      <c r="I252" s="401"/>
      <c r="J252" s="519">
        <f>ROUND(I252*H252,2)</f>
        <v>0</v>
      </c>
      <c r="K252" s="516" t="s">
        <v>3</v>
      </c>
      <c r="L252" s="443"/>
      <c r="M252" s="520" t="s">
        <v>3</v>
      </c>
      <c r="N252" s="521" t="s">
        <v>42</v>
      </c>
      <c r="O252" s="522">
        <v>0</v>
      </c>
      <c r="P252" s="522">
        <f>O252*H252</f>
        <v>0</v>
      </c>
      <c r="Q252" s="522">
        <v>0.05</v>
      </c>
      <c r="R252" s="522">
        <f>Q252*H252</f>
        <v>0.05</v>
      </c>
      <c r="S252" s="522">
        <v>0</v>
      </c>
      <c r="T252" s="523">
        <f>S252*H252</f>
        <v>0</v>
      </c>
      <c r="U252" s="442"/>
      <c r="V252" s="442"/>
      <c r="W252" s="442"/>
      <c r="X252" s="442"/>
      <c r="Y252" s="442"/>
      <c r="Z252" s="442"/>
      <c r="AA252" s="442"/>
      <c r="AB252" s="442"/>
      <c r="AC252" s="442"/>
      <c r="AD252" s="442"/>
      <c r="AE252" s="442"/>
      <c r="AR252" s="524" t="s">
        <v>141</v>
      </c>
      <c r="AT252" s="524" t="s">
        <v>136</v>
      </c>
      <c r="AU252" s="524" t="s">
        <v>80</v>
      </c>
      <c r="AY252" s="435" t="s">
        <v>134</v>
      </c>
      <c r="BE252" s="525">
        <f>IF(N252="základní",J252,0)</f>
        <v>0</v>
      </c>
      <c r="BF252" s="525">
        <f>IF(N252="snížená",J252,0)</f>
        <v>0</v>
      </c>
      <c r="BG252" s="525">
        <f>IF(N252="zákl. přenesená",J252,0)</f>
        <v>0</v>
      </c>
      <c r="BH252" s="525">
        <f>IF(N252="sníž. přenesená",J252,0)</f>
        <v>0</v>
      </c>
      <c r="BI252" s="525">
        <f>IF(N252="nulová",J252,0)</f>
        <v>0</v>
      </c>
      <c r="BJ252" s="435" t="s">
        <v>20</v>
      </c>
      <c r="BK252" s="525">
        <f>ROUND(I252*H252,2)</f>
        <v>0</v>
      </c>
      <c r="BL252" s="435" t="s">
        <v>141</v>
      </c>
      <c r="BM252" s="524" t="s">
        <v>1512</v>
      </c>
    </row>
    <row r="253" spans="1:65" s="445" customFormat="1" x14ac:dyDescent="0.2">
      <c r="A253" s="442"/>
      <c r="B253" s="443"/>
      <c r="C253" s="442"/>
      <c r="D253" s="526" t="s">
        <v>143</v>
      </c>
      <c r="E253" s="442"/>
      <c r="F253" s="527" t="s">
        <v>1513</v>
      </c>
      <c r="G253" s="442"/>
      <c r="H253" s="442"/>
      <c r="I253" s="429"/>
      <c r="J253" s="442"/>
      <c r="K253" s="442"/>
      <c r="L253" s="443"/>
      <c r="M253" s="528"/>
      <c r="N253" s="529"/>
      <c r="O253" s="530"/>
      <c r="P253" s="530"/>
      <c r="Q253" s="530"/>
      <c r="R253" s="530"/>
      <c r="S253" s="530"/>
      <c r="T253" s="531"/>
      <c r="U253" s="442"/>
      <c r="V253" s="442"/>
      <c r="W253" s="442"/>
      <c r="X253" s="442"/>
      <c r="Y253" s="442"/>
      <c r="Z253" s="442"/>
      <c r="AA253" s="442"/>
      <c r="AB253" s="442"/>
      <c r="AC253" s="442"/>
      <c r="AD253" s="442"/>
      <c r="AE253" s="442"/>
      <c r="AT253" s="435" t="s">
        <v>143</v>
      </c>
      <c r="AU253" s="435" t="s">
        <v>80</v>
      </c>
    </row>
    <row r="254" spans="1:65" s="445" customFormat="1" ht="24" x14ac:dyDescent="0.2">
      <c r="A254" s="442"/>
      <c r="B254" s="443"/>
      <c r="C254" s="514" t="s">
        <v>497</v>
      </c>
      <c r="D254" s="514" t="s">
        <v>136</v>
      </c>
      <c r="E254" s="515" t="s">
        <v>1514</v>
      </c>
      <c r="F254" s="516" t="s">
        <v>1515</v>
      </c>
      <c r="G254" s="517" t="s">
        <v>241</v>
      </c>
      <c r="H254" s="518">
        <v>1</v>
      </c>
      <c r="I254" s="401"/>
      <c r="J254" s="519">
        <f>ROUND(I254*H254,2)</f>
        <v>0</v>
      </c>
      <c r="K254" s="516" t="s">
        <v>3</v>
      </c>
      <c r="L254" s="443"/>
      <c r="M254" s="520" t="s">
        <v>3</v>
      </c>
      <c r="N254" s="521" t="s">
        <v>42</v>
      </c>
      <c r="O254" s="522">
        <v>0</v>
      </c>
      <c r="P254" s="522">
        <f>O254*H254</f>
        <v>0</v>
      </c>
      <c r="Q254" s="522">
        <v>0.15</v>
      </c>
      <c r="R254" s="522">
        <f>Q254*H254</f>
        <v>0.15</v>
      </c>
      <c r="S254" s="522">
        <v>0</v>
      </c>
      <c r="T254" s="523">
        <f>S254*H254</f>
        <v>0</v>
      </c>
      <c r="U254" s="442"/>
      <c r="V254" s="442"/>
      <c r="W254" s="442"/>
      <c r="X254" s="442"/>
      <c r="Y254" s="442"/>
      <c r="Z254" s="442"/>
      <c r="AA254" s="442"/>
      <c r="AB254" s="442"/>
      <c r="AC254" s="442"/>
      <c r="AD254" s="442"/>
      <c r="AE254" s="442"/>
      <c r="AR254" s="524" t="s">
        <v>141</v>
      </c>
      <c r="AT254" s="524" t="s">
        <v>136</v>
      </c>
      <c r="AU254" s="524" t="s">
        <v>80</v>
      </c>
      <c r="AY254" s="435" t="s">
        <v>134</v>
      </c>
      <c r="BE254" s="525">
        <f>IF(N254="základní",J254,0)</f>
        <v>0</v>
      </c>
      <c r="BF254" s="525">
        <f>IF(N254="snížená",J254,0)</f>
        <v>0</v>
      </c>
      <c r="BG254" s="525">
        <f>IF(N254="zákl. přenesená",J254,0)</f>
        <v>0</v>
      </c>
      <c r="BH254" s="525">
        <f>IF(N254="sníž. přenesená",J254,0)</f>
        <v>0</v>
      </c>
      <c r="BI254" s="525">
        <f>IF(N254="nulová",J254,0)</f>
        <v>0</v>
      </c>
      <c r="BJ254" s="435" t="s">
        <v>20</v>
      </c>
      <c r="BK254" s="525">
        <f>ROUND(I254*H254,2)</f>
        <v>0</v>
      </c>
      <c r="BL254" s="435" t="s">
        <v>141</v>
      </c>
      <c r="BM254" s="524" t="s">
        <v>1516</v>
      </c>
    </row>
    <row r="255" spans="1:65" s="445" customFormat="1" x14ac:dyDescent="0.2">
      <c r="A255" s="442"/>
      <c r="B255" s="443"/>
      <c r="C255" s="442"/>
      <c r="D255" s="526" t="s">
        <v>143</v>
      </c>
      <c r="E255" s="442"/>
      <c r="F255" s="527" t="s">
        <v>1513</v>
      </c>
      <c r="G255" s="442"/>
      <c r="H255" s="442"/>
      <c r="I255" s="429"/>
      <c r="J255" s="442"/>
      <c r="K255" s="442"/>
      <c r="L255" s="443"/>
      <c r="M255" s="528"/>
      <c r="N255" s="529"/>
      <c r="O255" s="530"/>
      <c r="P255" s="530"/>
      <c r="Q255" s="530"/>
      <c r="R255" s="530"/>
      <c r="S255" s="530"/>
      <c r="T255" s="531"/>
      <c r="U255" s="442"/>
      <c r="V255" s="442"/>
      <c r="W255" s="442"/>
      <c r="X255" s="442"/>
      <c r="Y255" s="442"/>
      <c r="Z255" s="442"/>
      <c r="AA255" s="442"/>
      <c r="AB255" s="442"/>
      <c r="AC255" s="442"/>
      <c r="AD255" s="442"/>
      <c r="AE255" s="442"/>
      <c r="AT255" s="435" t="s">
        <v>143</v>
      </c>
      <c r="AU255" s="435" t="s">
        <v>80</v>
      </c>
    </row>
    <row r="256" spans="1:65" s="445" customFormat="1" ht="21.75" customHeight="1" x14ac:dyDescent="0.2">
      <c r="A256" s="442"/>
      <c r="B256" s="443"/>
      <c r="C256" s="514" t="s">
        <v>502</v>
      </c>
      <c r="D256" s="514" t="s">
        <v>136</v>
      </c>
      <c r="E256" s="515" t="s">
        <v>1517</v>
      </c>
      <c r="F256" s="516" t="s">
        <v>1518</v>
      </c>
      <c r="G256" s="517" t="s">
        <v>219</v>
      </c>
      <c r="H256" s="518">
        <v>44.15</v>
      </c>
      <c r="I256" s="401"/>
      <c r="J256" s="519">
        <f>ROUND(I256*H256,2)</f>
        <v>0</v>
      </c>
      <c r="K256" s="516" t="s">
        <v>140</v>
      </c>
      <c r="L256" s="443"/>
      <c r="M256" s="520" t="s">
        <v>3</v>
      </c>
      <c r="N256" s="521" t="s">
        <v>42</v>
      </c>
      <c r="O256" s="522">
        <v>0.77700000000000002</v>
      </c>
      <c r="P256" s="522">
        <f>O256*H256</f>
        <v>34.304549999999999</v>
      </c>
      <c r="Q256" s="522">
        <v>0.10100000000000001</v>
      </c>
      <c r="R256" s="522">
        <f>Q256*H256</f>
        <v>4.4591500000000002</v>
      </c>
      <c r="S256" s="522">
        <v>0</v>
      </c>
      <c r="T256" s="523">
        <f>S256*H256</f>
        <v>0</v>
      </c>
      <c r="U256" s="442"/>
      <c r="V256" s="442"/>
      <c r="W256" s="442"/>
      <c r="X256" s="442"/>
      <c r="Y256" s="442"/>
      <c r="Z256" s="442"/>
      <c r="AA256" s="442"/>
      <c r="AB256" s="442"/>
      <c r="AC256" s="442"/>
      <c r="AD256" s="442"/>
      <c r="AE256" s="442"/>
      <c r="AR256" s="524" t="s">
        <v>141</v>
      </c>
      <c r="AT256" s="524" t="s">
        <v>136</v>
      </c>
      <c r="AU256" s="524" t="s">
        <v>80</v>
      </c>
      <c r="AY256" s="435" t="s">
        <v>134</v>
      </c>
      <c r="BE256" s="525">
        <f>IF(N256="základní",J256,0)</f>
        <v>0</v>
      </c>
      <c r="BF256" s="525">
        <f>IF(N256="snížená",J256,0)</f>
        <v>0</v>
      </c>
      <c r="BG256" s="525">
        <f>IF(N256="zákl. přenesená",J256,0)</f>
        <v>0</v>
      </c>
      <c r="BH256" s="525">
        <f>IF(N256="sníž. přenesená",J256,0)</f>
        <v>0</v>
      </c>
      <c r="BI256" s="525">
        <f>IF(N256="nulová",J256,0)</f>
        <v>0</v>
      </c>
      <c r="BJ256" s="435" t="s">
        <v>20</v>
      </c>
      <c r="BK256" s="525">
        <f>ROUND(I256*H256,2)</f>
        <v>0</v>
      </c>
      <c r="BL256" s="435" t="s">
        <v>141</v>
      </c>
      <c r="BM256" s="524" t="s">
        <v>1519</v>
      </c>
    </row>
    <row r="257" spans="1:65" s="445" customFormat="1" ht="19.5" x14ac:dyDescent="0.2">
      <c r="A257" s="442"/>
      <c r="B257" s="443"/>
      <c r="C257" s="442"/>
      <c r="D257" s="526" t="s">
        <v>143</v>
      </c>
      <c r="E257" s="442"/>
      <c r="F257" s="527" t="s">
        <v>1520</v>
      </c>
      <c r="G257" s="442"/>
      <c r="H257" s="442"/>
      <c r="I257" s="429"/>
      <c r="J257" s="442"/>
      <c r="K257" s="442"/>
      <c r="L257" s="443"/>
      <c r="M257" s="528"/>
      <c r="N257" s="529"/>
      <c r="O257" s="530"/>
      <c r="P257" s="530"/>
      <c r="Q257" s="530"/>
      <c r="R257" s="530"/>
      <c r="S257" s="530"/>
      <c r="T257" s="531"/>
      <c r="U257" s="442"/>
      <c r="V257" s="442"/>
      <c r="W257" s="442"/>
      <c r="X257" s="442"/>
      <c r="Y257" s="442"/>
      <c r="Z257" s="442"/>
      <c r="AA257" s="442"/>
      <c r="AB257" s="442"/>
      <c r="AC257" s="442"/>
      <c r="AD257" s="442"/>
      <c r="AE257" s="442"/>
      <c r="AT257" s="435" t="s">
        <v>143</v>
      </c>
      <c r="AU257" s="435" t="s">
        <v>80</v>
      </c>
    </row>
    <row r="258" spans="1:65" s="532" customFormat="1" x14ac:dyDescent="0.2">
      <c r="B258" s="533"/>
      <c r="D258" s="526" t="s">
        <v>145</v>
      </c>
      <c r="E258" s="534" t="s">
        <v>3</v>
      </c>
      <c r="F258" s="535" t="s">
        <v>1521</v>
      </c>
      <c r="H258" s="536">
        <v>44.15</v>
      </c>
      <c r="I258" s="430"/>
      <c r="L258" s="533"/>
      <c r="M258" s="537"/>
      <c r="N258" s="538"/>
      <c r="O258" s="538"/>
      <c r="P258" s="538"/>
      <c r="Q258" s="538"/>
      <c r="R258" s="538"/>
      <c r="S258" s="538"/>
      <c r="T258" s="539"/>
      <c r="AT258" s="534" t="s">
        <v>145</v>
      </c>
      <c r="AU258" s="534" t="s">
        <v>80</v>
      </c>
      <c r="AV258" s="532" t="s">
        <v>80</v>
      </c>
      <c r="AW258" s="532" t="s">
        <v>33</v>
      </c>
      <c r="AX258" s="532" t="s">
        <v>20</v>
      </c>
      <c r="AY258" s="534" t="s">
        <v>134</v>
      </c>
    </row>
    <row r="259" spans="1:65" s="445" customFormat="1" ht="16.5" customHeight="1" x14ac:dyDescent="0.2">
      <c r="A259" s="442"/>
      <c r="B259" s="443"/>
      <c r="C259" s="563" t="s">
        <v>507</v>
      </c>
      <c r="D259" s="563" t="s">
        <v>292</v>
      </c>
      <c r="E259" s="564" t="s">
        <v>1522</v>
      </c>
      <c r="F259" s="565" t="s">
        <v>1523</v>
      </c>
      <c r="G259" s="566" t="s">
        <v>219</v>
      </c>
      <c r="H259" s="567">
        <v>45.475000000000001</v>
      </c>
      <c r="I259" s="402"/>
      <c r="J259" s="568">
        <f>ROUND(I259*H259,2)</f>
        <v>0</v>
      </c>
      <c r="K259" s="565" t="s">
        <v>3</v>
      </c>
      <c r="L259" s="569"/>
      <c r="M259" s="570" t="s">
        <v>3</v>
      </c>
      <c r="N259" s="571" t="s">
        <v>42</v>
      </c>
      <c r="O259" s="522">
        <v>0</v>
      </c>
      <c r="P259" s="522">
        <f>O259*H259</f>
        <v>0</v>
      </c>
      <c r="Q259" s="522">
        <v>0.13500000000000001</v>
      </c>
      <c r="R259" s="522">
        <f>Q259*H259</f>
        <v>6.1391250000000008</v>
      </c>
      <c r="S259" s="522">
        <v>0</v>
      </c>
      <c r="T259" s="523">
        <f>S259*H259</f>
        <v>0</v>
      </c>
      <c r="U259" s="442"/>
      <c r="V259" s="442"/>
      <c r="W259" s="442"/>
      <c r="X259" s="442"/>
      <c r="Y259" s="442"/>
      <c r="Z259" s="442"/>
      <c r="AA259" s="442"/>
      <c r="AB259" s="442"/>
      <c r="AC259" s="442"/>
      <c r="AD259" s="442"/>
      <c r="AE259" s="442"/>
      <c r="AR259" s="524" t="s">
        <v>190</v>
      </c>
      <c r="AT259" s="524" t="s">
        <v>292</v>
      </c>
      <c r="AU259" s="524" t="s">
        <v>80</v>
      </c>
      <c r="AY259" s="435" t="s">
        <v>134</v>
      </c>
      <c r="BE259" s="525">
        <f>IF(N259="základní",J259,0)</f>
        <v>0</v>
      </c>
      <c r="BF259" s="525">
        <f>IF(N259="snížená",J259,0)</f>
        <v>0</v>
      </c>
      <c r="BG259" s="525">
        <f>IF(N259="zákl. přenesená",J259,0)</f>
        <v>0</v>
      </c>
      <c r="BH259" s="525">
        <f>IF(N259="sníž. přenesená",J259,0)</f>
        <v>0</v>
      </c>
      <c r="BI259" s="525">
        <f>IF(N259="nulová",J259,0)</f>
        <v>0</v>
      </c>
      <c r="BJ259" s="435" t="s">
        <v>20</v>
      </c>
      <c r="BK259" s="525">
        <f>ROUND(I259*H259,2)</f>
        <v>0</v>
      </c>
      <c r="BL259" s="435" t="s">
        <v>141</v>
      </c>
      <c r="BM259" s="524" t="s">
        <v>1524</v>
      </c>
    </row>
    <row r="260" spans="1:65" s="445" customFormat="1" x14ac:dyDescent="0.2">
      <c r="A260" s="442"/>
      <c r="B260" s="443"/>
      <c r="C260" s="442"/>
      <c r="D260" s="526" t="s">
        <v>143</v>
      </c>
      <c r="E260" s="442"/>
      <c r="F260" s="527" t="s">
        <v>1523</v>
      </c>
      <c r="G260" s="442"/>
      <c r="H260" s="442"/>
      <c r="I260" s="429"/>
      <c r="J260" s="442"/>
      <c r="K260" s="442"/>
      <c r="L260" s="443"/>
      <c r="M260" s="528"/>
      <c r="N260" s="529"/>
      <c r="O260" s="530"/>
      <c r="P260" s="530"/>
      <c r="Q260" s="530"/>
      <c r="R260" s="530"/>
      <c r="S260" s="530"/>
      <c r="T260" s="531"/>
      <c r="U260" s="442"/>
      <c r="V260" s="442"/>
      <c r="W260" s="442"/>
      <c r="X260" s="442"/>
      <c r="Y260" s="442"/>
      <c r="Z260" s="442"/>
      <c r="AA260" s="442"/>
      <c r="AB260" s="442"/>
      <c r="AC260" s="442"/>
      <c r="AD260" s="442"/>
      <c r="AE260" s="442"/>
      <c r="AT260" s="435" t="s">
        <v>143</v>
      </c>
      <c r="AU260" s="435" t="s">
        <v>80</v>
      </c>
    </row>
    <row r="261" spans="1:65" s="532" customFormat="1" x14ac:dyDescent="0.2">
      <c r="B261" s="533"/>
      <c r="D261" s="526" t="s">
        <v>145</v>
      </c>
      <c r="E261" s="534" t="s">
        <v>3</v>
      </c>
      <c r="F261" s="535" t="s">
        <v>1525</v>
      </c>
      <c r="H261" s="536">
        <v>45.475000000000001</v>
      </c>
      <c r="I261" s="430"/>
      <c r="L261" s="533"/>
      <c r="M261" s="537"/>
      <c r="N261" s="538"/>
      <c r="O261" s="538"/>
      <c r="P261" s="538"/>
      <c r="Q261" s="538"/>
      <c r="R261" s="538"/>
      <c r="S261" s="538"/>
      <c r="T261" s="539"/>
      <c r="AT261" s="534" t="s">
        <v>145</v>
      </c>
      <c r="AU261" s="534" t="s">
        <v>80</v>
      </c>
      <c r="AV261" s="532" t="s">
        <v>80</v>
      </c>
      <c r="AW261" s="532" t="s">
        <v>33</v>
      </c>
      <c r="AX261" s="532" t="s">
        <v>20</v>
      </c>
      <c r="AY261" s="534" t="s">
        <v>134</v>
      </c>
    </row>
    <row r="262" spans="1:65" s="445" customFormat="1" ht="16.5" customHeight="1" x14ac:dyDescent="0.2">
      <c r="A262" s="442"/>
      <c r="B262" s="443"/>
      <c r="C262" s="514" t="s">
        <v>511</v>
      </c>
      <c r="D262" s="514" t="s">
        <v>136</v>
      </c>
      <c r="E262" s="515" t="s">
        <v>282</v>
      </c>
      <c r="F262" s="516" t="s">
        <v>283</v>
      </c>
      <c r="G262" s="517" t="s">
        <v>219</v>
      </c>
      <c r="H262" s="518">
        <v>44.15</v>
      </c>
      <c r="I262" s="401"/>
      <c r="J262" s="519">
        <f>ROUND(I262*H262,2)</f>
        <v>0</v>
      </c>
      <c r="K262" s="516" t="s">
        <v>140</v>
      </c>
      <c r="L262" s="443"/>
      <c r="M262" s="520" t="s">
        <v>3</v>
      </c>
      <c r="N262" s="521" t="s">
        <v>42</v>
      </c>
      <c r="O262" s="522">
        <v>3.1E-2</v>
      </c>
      <c r="P262" s="522">
        <f>O262*H262</f>
        <v>1.3686499999999999</v>
      </c>
      <c r="Q262" s="522">
        <v>0.23</v>
      </c>
      <c r="R262" s="522">
        <f>Q262*H262</f>
        <v>10.154500000000001</v>
      </c>
      <c r="S262" s="522">
        <v>0</v>
      </c>
      <c r="T262" s="523">
        <f>S262*H262</f>
        <v>0</v>
      </c>
      <c r="U262" s="442"/>
      <c r="V262" s="442"/>
      <c r="W262" s="442"/>
      <c r="X262" s="442"/>
      <c r="Y262" s="442"/>
      <c r="Z262" s="442"/>
      <c r="AA262" s="442"/>
      <c r="AB262" s="442"/>
      <c r="AC262" s="442"/>
      <c r="AD262" s="442"/>
      <c r="AE262" s="442"/>
      <c r="AR262" s="524" t="s">
        <v>141</v>
      </c>
      <c r="AT262" s="524" t="s">
        <v>136</v>
      </c>
      <c r="AU262" s="524" t="s">
        <v>80</v>
      </c>
      <c r="AY262" s="435" t="s">
        <v>134</v>
      </c>
      <c r="BE262" s="525">
        <f>IF(N262="základní",J262,0)</f>
        <v>0</v>
      </c>
      <c r="BF262" s="525">
        <f>IF(N262="snížená",J262,0)</f>
        <v>0</v>
      </c>
      <c r="BG262" s="525">
        <f>IF(N262="zákl. přenesená",J262,0)</f>
        <v>0</v>
      </c>
      <c r="BH262" s="525">
        <f>IF(N262="sníž. přenesená",J262,0)</f>
        <v>0</v>
      </c>
      <c r="BI262" s="525">
        <f>IF(N262="nulová",J262,0)</f>
        <v>0</v>
      </c>
      <c r="BJ262" s="435" t="s">
        <v>20</v>
      </c>
      <c r="BK262" s="525">
        <f>ROUND(I262*H262,2)</f>
        <v>0</v>
      </c>
      <c r="BL262" s="435" t="s">
        <v>141</v>
      </c>
      <c r="BM262" s="524" t="s">
        <v>1526</v>
      </c>
    </row>
    <row r="263" spans="1:65" s="445" customFormat="1" x14ac:dyDescent="0.2">
      <c r="A263" s="442"/>
      <c r="B263" s="443"/>
      <c r="C263" s="442"/>
      <c r="D263" s="526" t="s">
        <v>143</v>
      </c>
      <c r="E263" s="442"/>
      <c r="F263" s="527" t="s">
        <v>285</v>
      </c>
      <c r="G263" s="442"/>
      <c r="H263" s="442"/>
      <c r="I263" s="429"/>
      <c r="J263" s="442"/>
      <c r="K263" s="442"/>
      <c r="L263" s="443"/>
      <c r="M263" s="528"/>
      <c r="N263" s="529"/>
      <c r="O263" s="530"/>
      <c r="P263" s="530"/>
      <c r="Q263" s="530"/>
      <c r="R263" s="530"/>
      <c r="S263" s="530"/>
      <c r="T263" s="531"/>
      <c r="U263" s="442"/>
      <c r="V263" s="442"/>
      <c r="W263" s="442"/>
      <c r="X263" s="442"/>
      <c r="Y263" s="442"/>
      <c r="Z263" s="442"/>
      <c r="AA263" s="442"/>
      <c r="AB263" s="442"/>
      <c r="AC263" s="442"/>
      <c r="AD263" s="442"/>
      <c r="AE263" s="442"/>
      <c r="AT263" s="435" t="s">
        <v>143</v>
      </c>
      <c r="AU263" s="435" t="s">
        <v>80</v>
      </c>
    </row>
    <row r="264" spans="1:65" s="445" customFormat="1" ht="16.5" customHeight="1" x14ac:dyDescent="0.2">
      <c r="A264" s="442"/>
      <c r="B264" s="443"/>
      <c r="C264" s="514" t="s">
        <v>518</v>
      </c>
      <c r="D264" s="514" t="s">
        <v>136</v>
      </c>
      <c r="E264" s="515" t="s">
        <v>1527</v>
      </c>
      <c r="F264" s="516" t="s">
        <v>1528</v>
      </c>
      <c r="G264" s="517" t="s">
        <v>199</v>
      </c>
      <c r="H264" s="518">
        <v>58.438000000000002</v>
      </c>
      <c r="I264" s="401"/>
      <c r="J264" s="519">
        <f>ROUND(I264*H264,2)</f>
        <v>0</v>
      </c>
      <c r="K264" s="516" t="s">
        <v>140</v>
      </c>
      <c r="L264" s="443"/>
      <c r="M264" s="520" t="s">
        <v>3</v>
      </c>
      <c r="N264" s="521" t="s">
        <v>42</v>
      </c>
      <c r="O264" s="522">
        <v>0.65</v>
      </c>
      <c r="P264" s="522">
        <f>O264*H264</f>
        <v>37.984700000000004</v>
      </c>
      <c r="Q264" s="522">
        <v>0</v>
      </c>
      <c r="R264" s="522">
        <f>Q264*H264</f>
        <v>0</v>
      </c>
      <c r="S264" s="522">
        <v>0</v>
      </c>
      <c r="T264" s="523">
        <f>S264*H264</f>
        <v>0</v>
      </c>
      <c r="U264" s="442"/>
      <c r="V264" s="442"/>
      <c r="W264" s="442"/>
      <c r="X264" s="442"/>
      <c r="Y264" s="442"/>
      <c r="Z264" s="442"/>
      <c r="AA264" s="442"/>
      <c r="AB264" s="442"/>
      <c r="AC264" s="442"/>
      <c r="AD264" s="442"/>
      <c r="AE264" s="442"/>
      <c r="AR264" s="524" t="s">
        <v>141</v>
      </c>
      <c r="AT264" s="524" t="s">
        <v>136</v>
      </c>
      <c r="AU264" s="524" t="s">
        <v>80</v>
      </c>
      <c r="AY264" s="435" t="s">
        <v>134</v>
      </c>
      <c r="BE264" s="525">
        <f>IF(N264="základní",J264,0)</f>
        <v>0</v>
      </c>
      <c r="BF264" s="525">
        <f>IF(N264="snížená",J264,0)</f>
        <v>0</v>
      </c>
      <c r="BG264" s="525">
        <f>IF(N264="zákl. přenesená",J264,0)</f>
        <v>0</v>
      </c>
      <c r="BH264" s="525">
        <f>IF(N264="sníž. přenesená",J264,0)</f>
        <v>0</v>
      </c>
      <c r="BI264" s="525">
        <f>IF(N264="nulová",J264,0)</f>
        <v>0</v>
      </c>
      <c r="BJ264" s="435" t="s">
        <v>20</v>
      </c>
      <c r="BK264" s="525">
        <f>ROUND(I264*H264,2)</f>
        <v>0</v>
      </c>
      <c r="BL264" s="435" t="s">
        <v>141</v>
      </c>
      <c r="BM264" s="524" t="s">
        <v>1529</v>
      </c>
    </row>
    <row r="265" spans="1:65" s="445" customFormat="1" ht="19.5" x14ac:dyDescent="0.2">
      <c r="A265" s="442"/>
      <c r="B265" s="443"/>
      <c r="C265" s="442"/>
      <c r="D265" s="526" t="s">
        <v>143</v>
      </c>
      <c r="E265" s="442"/>
      <c r="F265" s="527" t="s">
        <v>1530</v>
      </c>
      <c r="G265" s="442"/>
      <c r="H265" s="442"/>
      <c r="I265" s="442"/>
      <c r="J265" s="442"/>
      <c r="K265" s="442"/>
      <c r="L265" s="443"/>
      <c r="M265" s="572"/>
      <c r="N265" s="573"/>
      <c r="O265" s="574"/>
      <c r="P265" s="574"/>
      <c r="Q265" s="574"/>
      <c r="R265" s="574"/>
      <c r="S265" s="574"/>
      <c r="T265" s="575"/>
      <c r="U265" s="442"/>
      <c r="V265" s="442"/>
      <c r="W265" s="442"/>
      <c r="X265" s="442"/>
      <c r="Y265" s="442"/>
      <c r="Z265" s="442"/>
      <c r="AA265" s="442"/>
      <c r="AB265" s="442"/>
      <c r="AC265" s="442"/>
      <c r="AD265" s="442"/>
      <c r="AE265" s="442"/>
      <c r="AT265" s="435" t="s">
        <v>143</v>
      </c>
      <c r="AU265" s="435" t="s">
        <v>80</v>
      </c>
    </row>
    <row r="266" spans="1:65" s="445" customFormat="1" ht="6.95" customHeight="1" x14ac:dyDescent="0.2">
      <c r="A266" s="442"/>
      <c r="B266" s="465"/>
      <c r="C266" s="466"/>
      <c r="D266" s="466"/>
      <c r="E266" s="466"/>
      <c r="F266" s="466"/>
      <c r="G266" s="466"/>
      <c r="H266" s="466"/>
      <c r="I266" s="466"/>
      <c r="J266" s="466"/>
      <c r="K266" s="466"/>
      <c r="L266" s="443"/>
      <c r="M266" s="442"/>
      <c r="O266" s="442"/>
      <c r="P266" s="442"/>
      <c r="Q266" s="442"/>
      <c r="R266" s="442"/>
      <c r="S266" s="442"/>
      <c r="T266" s="442"/>
      <c r="U266" s="442"/>
      <c r="V266" s="442"/>
      <c r="W266" s="442"/>
      <c r="X266" s="442"/>
      <c r="Y266" s="442"/>
      <c r="Z266" s="442"/>
      <c r="AA266" s="442"/>
      <c r="AB266" s="442"/>
      <c r="AC266" s="442"/>
      <c r="AD266" s="442"/>
      <c r="AE266" s="442"/>
    </row>
  </sheetData>
  <sheetProtection algorithmName="SHA-512" hashValue="LCqHMIopqODjY/Y+CS1+j+d7qXxgRDGAEoYi7X6FYSIyrk5l3etLwJxhk1mUlXgjkUtwGICjOM8RFoIwTxxcfQ==" saltValue="u/I+7Ax7U7SQZWAyEPxcbg==" spinCount="100000" sheet="1" objects="1" scenarios="1"/>
  <autoFilter ref="C84:K265" xr:uid="{00000000-0009-0000-0000-000005000000}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scale="84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5"/>
  <sheetViews>
    <sheetView view="pageBreakPreview" topLeftCell="A4" zoomScaleNormal="100" zoomScaleSheetLayoutView="100" workbookViewId="0">
      <selection activeCell="C9" sqref="C9"/>
    </sheetView>
  </sheetViews>
  <sheetFormatPr defaultRowHeight="12.75" x14ac:dyDescent="0.2"/>
  <cols>
    <col min="1" max="1" width="12" style="162" customWidth="1"/>
    <col min="2" max="2" width="13.6640625" style="162" customWidth="1"/>
    <col min="3" max="3" width="83" style="162" customWidth="1"/>
    <col min="4" max="4" width="12.6640625" style="161" customWidth="1"/>
    <col min="5" max="5" width="7.5" style="162" bestFit="1" customWidth="1"/>
    <col min="6" max="6" width="15.5" style="420" bestFit="1" customWidth="1"/>
    <col min="7" max="7" width="15.6640625" style="420" customWidth="1"/>
    <col min="8" max="8" width="16.33203125" style="162" customWidth="1"/>
    <col min="9" max="9" width="14.33203125" style="162" customWidth="1"/>
    <col min="10" max="10" width="17.1640625" style="162" bestFit="1" customWidth="1"/>
    <col min="11" max="12" width="9.33203125" style="162"/>
    <col min="13" max="13" width="15.5" style="162" bestFit="1" customWidth="1"/>
    <col min="14" max="256" width="9.33203125" style="162"/>
    <col min="257" max="257" width="12" style="162" customWidth="1"/>
    <col min="258" max="258" width="13.6640625" style="162" customWidth="1"/>
    <col min="259" max="259" width="70.83203125" style="162" customWidth="1"/>
    <col min="260" max="260" width="12.6640625" style="162" customWidth="1"/>
    <col min="261" max="261" width="20.83203125" style="162" customWidth="1"/>
    <col min="262" max="262" width="15.5" style="162" bestFit="1" customWidth="1"/>
    <col min="263" max="263" width="15.6640625" style="162" customWidth="1"/>
    <col min="264" max="264" width="16.33203125" style="162" customWidth="1"/>
    <col min="265" max="265" width="14.33203125" style="162" customWidth="1"/>
    <col min="266" max="266" width="17.1640625" style="162" bestFit="1" customWidth="1"/>
    <col min="267" max="268" width="9.33203125" style="162"/>
    <col min="269" max="269" width="15.5" style="162" bestFit="1" customWidth="1"/>
    <col min="270" max="512" width="9.33203125" style="162"/>
    <col min="513" max="513" width="12" style="162" customWidth="1"/>
    <col min="514" max="514" width="13.6640625" style="162" customWidth="1"/>
    <col min="515" max="515" width="70.83203125" style="162" customWidth="1"/>
    <col min="516" max="516" width="12.6640625" style="162" customWidth="1"/>
    <col min="517" max="517" width="20.83203125" style="162" customWidth="1"/>
    <col min="518" max="518" width="15.5" style="162" bestFit="1" customWidth="1"/>
    <col min="519" max="519" width="15.6640625" style="162" customWidth="1"/>
    <col min="520" max="520" width="16.33203125" style="162" customWidth="1"/>
    <col min="521" max="521" width="14.33203125" style="162" customWidth="1"/>
    <col min="522" max="522" width="17.1640625" style="162" bestFit="1" customWidth="1"/>
    <col min="523" max="524" width="9.33203125" style="162"/>
    <col min="525" max="525" width="15.5" style="162" bestFit="1" customWidth="1"/>
    <col min="526" max="768" width="9.33203125" style="162"/>
    <col min="769" max="769" width="12" style="162" customWidth="1"/>
    <col min="770" max="770" width="13.6640625" style="162" customWidth="1"/>
    <col min="771" max="771" width="70.83203125" style="162" customWidth="1"/>
    <col min="772" max="772" width="12.6640625" style="162" customWidth="1"/>
    <col min="773" max="773" width="20.83203125" style="162" customWidth="1"/>
    <col min="774" max="774" width="15.5" style="162" bestFit="1" customWidth="1"/>
    <col min="775" max="775" width="15.6640625" style="162" customWidth="1"/>
    <col min="776" max="776" width="16.33203125" style="162" customWidth="1"/>
    <col min="777" max="777" width="14.33203125" style="162" customWidth="1"/>
    <col min="778" max="778" width="17.1640625" style="162" bestFit="1" customWidth="1"/>
    <col min="779" max="780" width="9.33203125" style="162"/>
    <col min="781" max="781" width="15.5" style="162" bestFit="1" customWidth="1"/>
    <col min="782" max="1024" width="9.33203125" style="162"/>
    <col min="1025" max="1025" width="12" style="162" customWidth="1"/>
    <col min="1026" max="1026" width="13.6640625" style="162" customWidth="1"/>
    <col min="1027" max="1027" width="70.83203125" style="162" customWidth="1"/>
    <col min="1028" max="1028" width="12.6640625" style="162" customWidth="1"/>
    <col min="1029" max="1029" width="20.83203125" style="162" customWidth="1"/>
    <col min="1030" max="1030" width="15.5" style="162" bestFit="1" customWidth="1"/>
    <col min="1031" max="1031" width="15.6640625" style="162" customWidth="1"/>
    <col min="1032" max="1032" width="16.33203125" style="162" customWidth="1"/>
    <col min="1033" max="1033" width="14.33203125" style="162" customWidth="1"/>
    <col min="1034" max="1034" width="17.1640625" style="162" bestFit="1" customWidth="1"/>
    <col min="1035" max="1036" width="9.33203125" style="162"/>
    <col min="1037" max="1037" width="15.5" style="162" bestFit="1" customWidth="1"/>
    <col min="1038" max="1280" width="9.33203125" style="162"/>
    <col min="1281" max="1281" width="12" style="162" customWidth="1"/>
    <col min="1282" max="1282" width="13.6640625" style="162" customWidth="1"/>
    <col min="1283" max="1283" width="70.83203125" style="162" customWidth="1"/>
    <col min="1284" max="1284" width="12.6640625" style="162" customWidth="1"/>
    <col min="1285" max="1285" width="20.83203125" style="162" customWidth="1"/>
    <col min="1286" max="1286" width="15.5" style="162" bestFit="1" customWidth="1"/>
    <col min="1287" max="1287" width="15.6640625" style="162" customWidth="1"/>
    <col min="1288" max="1288" width="16.33203125" style="162" customWidth="1"/>
    <col min="1289" max="1289" width="14.33203125" style="162" customWidth="1"/>
    <col min="1290" max="1290" width="17.1640625" style="162" bestFit="1" customWidth="1"/>
    <col min="1291" max="1292" width="9.33203125" style="162"/>
    <col min="1293" max="1293" width="15.5" style="162" bestFit="1" customWidth="1"/>
    <col min="1294" max="1536" width="9.33203125" style="162"/>
    <col min="1537" max="1537" width="12" style="162" customWidth="1"/>
    <col min="1538" max="1538" width="13.6640625" style="162" customWidth="1"/>
    <col min="1539" max="1539" width="70.83203125" style="162" customWidth="1"/>
    <col min="1540" max="1540" width="12.6640625" style="162" customWidth="1"/>
    <col min="1541" max="1541" width="20.83203125" style="162" customWidth="1"/>
    <col min="1542" max="1542" width="15.5" style="162" bestFit="1" customWidth="1"/>
    <col min="1543" max="1543" width="15.6640625" style="162" customWidth="1"/>
    <col min="1544" max="1544" width="16.33203125" style="162" customWidth="1"/>
    <col min="1545" max="1545" width="14.33203125" style="162" customWidth="1"/>
    <col min="1546" max="1546" width="17.1640625" style="162" bestFit="1" customWidth="1"/>
    <col min="1547" max="1548" width="9.33203125" style="162"/>
    <col min="1549" max="1549" width="15.5" style="162" bestFit="1" customWidth="1"/>
    <col min="1550" max="1792" width="9.33203125" style="162"/>
    <col min="1793" max="1793" width="12" style="162" customWidth="1"/>
    <col min="1794" max="1794" width="13.6640625" style="162" customWidth="1"/>
    <col min="1795" max="1795" width="70.83203125" style="162" customWidth="1"/>
    <col min="1796" max="1796" width="12.6640625" style="162" customWidth="1"/>
    <col min="1797" max="1797" width="20.83203125" style="162" customWidth="1"/>
    <col min="1798" max="1798" width="15.5" style="162" bestFit="1" customWidth="1"/>
    <col min="1799" max="1799" width="15.6640625" style="162" customWidth="1"/>
    <col min="1800" max="1800" width="16.33203125" style="162" customWidth="1"/>
    <col min="1801" max="1801" width="14.33203125" style="162" customWidth="1"/>
    <col min="1802" max="1802" width="17.1640625" style="162" bestFit="1" customWidth="1"/>
    <col min="1803" max="1804" width="9.33203125" style="162"/>
    <col min="1805" max="1805" width="15.5" style="162" bestFit="1" customWidth="1"/>
    <col min="1806" max="2048" width="9.33203125" style="162"/>
    <col min="2049" max="2049" width="12" style="162" customWidth="1"/>
    <col min="2050" max="2050" width="13.6640625" style="162" customWidth="1"/>
    <col min="2051" max="2051" width="70.83203125" style="162" customWidth="1"/>
    <col min="2052" max="2052" width="12.6640625" style="162" customWidth="1"/>
    <col min="2053" max="2053" width="20.83203125" style="162" customWidth="1"/>
    <col min="2054" max="2054" width="15.5" style="162" bestFit="1" customWidth="1"/>
    <col min="2055" max="2055" width="15.6640625" style="162" customWidth="1"/>
    <col min="2056" max="2056" width="16.33203125" style="162" customWidth="1"/>
    <col min="2057" max="2057" width="14.33203125" style="162" customWidth="1"/>
    <col min="2058" max="2058" width="17.1640625" style="162" bestFit="1" customWidth="1"/>
    <col min="2059" max="2060" width="9.33203125" style="162"/>
    <col min="2061" max="2061" width="15.5" style="162" bestFit="1" customWidth="1"/>
    <col min="2062" max="2304" width="9.33203125" style="162"/>
    <col min="2305" max="2305" width="12" style="162" customWidth="1"/>
    <col min="2306" max="2306" width="13.6640625" style="162" customWidth="1"/>
    <col min="2307" max="2307" width="70.83203125" style="162" customWidth="1"/>
    <col min="2308" max="2308" width="12.6640625" style="162" customWidth="1"/>
    <col min="2309" max="2309" width="20.83203125" style="162" customWidth="1"/>
    <col min="2310" max="2310" width="15.5" style="162" bestFit="1" customWidth="1"/>
    <col min="2311" max="2311" width="15.6640625" style="162" customWidth="1"/>
    <col min="2312" max="2312" width="16.33203125" style="162" customWidth="1"/>
    <col min="2313" max="2313" width="14.33203125" style="162" customWidth="1"/>
    <col min="2314" max="2314" width="17.1640625" style="162" bestFit="1" customWidth="1"/>
    <col min="2315" max="2316" width="9.33203125" style="162"/>
    <col min="2317" max="2317" width="15.5" style="162" bestFit="1" customWidth="1"/>
    <col min="2318" max="2560" width="9.33203125" style="162"/>
    <col min="2561" max="2561" width="12" style="162" customWidth="1"/>
    <col min="2562" max="2562" width="13.6640625" style="162" customWidth="1"/>
    <col min="2563" max="2563" width="70.83203125" style="162" customWidth="1"/>
    <col min="2564" max="2564" width="12.6640625" style="162" customWidth="1"/>
    <col min="2565" max="2565" width="20.83203125" style="162" customWidth="1"/>
    <col min="2566" max="2566" width="15.5" style="162" bestFit="1" customWidth="1"/>
    <col min="2567" max="2567" width="15.6640625" style="162" customWidth="1"/>
    <col min="2568" max="2568" width="16.33203125" style="162" customWidth="1"/>
    <col min="2569" max="2569" width="14.33203125" style="162" customWidth="1"/>
    <col min="2570" max="2570" width="17.1640625" style="162" bestFit="1" customWidth="1"/>
    <col min="2571" max="2572" width="9.33203125" style="162"/>
    <col min="2573" max="2573" width="15.5" style="162" bestFit="1" customWidth="1"/>
    <col min="2574" max="2816" width="9.33203125" style="162"/>
    <col min="2817" max="2817" width="12" style="162" customWidth="1"/>
    <col min="2818" max="2818" width="13.6640625" style="162" customWidth="1"/>
    <col min="2819" max="2819" width="70.83203125" style="162" customWidth="1"/>
    <col min="2820" max="2820" width="12.6640625" style="162" customWidth="1"/>
    <col min="2821" max="2821" width="20.83203125" style="162" customWidth="1"/>
    <col min="2822" max="2822" width="15.5" style="162" bestFit="1" customWidth="1"/>
    <col min="2823" max="2823" width="15.6640625" style="162" customWidth="1"/>
    <col min="2824" max="2824" width="16.33203125" style="162" customWidth="1"/>
    <col min="2825" max="2825" width="14.33203125" style="162" customWidth="1"/>
    <col min="2826" max="2826" width="17.1640625" style="162" bestFit="1" customWidth="1"/>
    <col min="2827" max="2828" width="9.33203125" style="162"/>
    <col min="2829" max="2829" width="15.5" style="162" bestFit="1" customWidth="1"/>
    <col min="2830" max="3072" width="9.33203125" style="162"/>
    <col min="3073" max="3073" width="12" style="162" customWidth="1"/>
    <col min="3074" max="3074" width="13.6640625" style="162" customWidth="1"/>
    <col min="3075" max="3075" width="70.83203125" style="162" customWidth="1"/>
    <col min="3076" max="3076" width="12.6640625" style="162" customWidth="1"/>
    <col min="3077" max="3077" width="20.83203125" style="162" customWidth="1"/>
    <col min="3078" max="3078" width="15.5" style="162" bestFit="1" customWidth="1"/>
    <col min="3079" max="3079" width="15.6640625" style="162" customWidth="1"/>
    <col min="3080" max="3080" width="16.33203125" style="162" customWidth="1"/>
    <col min="3081" max="3081" width="14.33203125" style="162" customWidth="1"/>
    <col min="3082" max="3082" width="17.1640625" style="162" bestFit="1" customWidth="1"/>
    <col min="3083" max="3084" width="9.33203125" style="162"/>
    <col min="3085" max="3085" width="15.5" style="162" bestFit="1" customWidth="1"/>
    <col min="3086" max="3328" width="9.33203125" style="162"/>
    <col min="3329" max="3329" width="12" style="162" customWidth="1"/>
    <col min="3330" max="3330" width="13.6640625" style="162" customWidth="1"/>
    <col min="3331" max="3331" width="70.83203125" style="162" customWidth="1"/>
    <col min="3332" max="3332" width="12.6640625" style="162" customWidth="1"/>
    <col min="3333" max="3333" width="20.83203125" style="162" customWidth="1"/>
    <col min="3334" max="3334" width="15.5" style="162" bestFit="1" customWidth="1"/>
    <col min="3335" max="3335" width="15.6640625" style="162" customWidth="1"/>
    <col min="3336" max="3336" width="16.33203125" style="162" customWidth="1"/>
    <col min="3337" max="3337" width="14.33203125" style="162" customWidth="1"/>
    <col min="3338" max="3338" width="17.1640625" style="162" bestFit="1" customWidth="1"/>
    <col min="3339" max="3340" width="9.33203125" style="162"/>
    <col min="3341" max="3341" width="15.5" style="162" bestFit="1" customWidth="1"/>
    <col min="3342" max="3584" width="9.33203125" style="162"/>
    <col min="3585" max="3585" width="12" style="162" customWidth="1"/>
    <col min="3586" max="3586" width="13.6640625" style="162" customWidth="1"/>
    <col min="3587" max="3587" width="70.83203125" style="162" customWidth="1"/>
    <col min="3588" max="3588" width="12.6640625" style="162" customWidth="1"/>
    <col min="3589" max="3589" width="20.83203125" style="162" customWidth="1"/>
    <col min="3590" max="3590" width="15.5" style="162" bestFit="1" customWidth="1"/>
    <col min="3591" max="3591" width="15.6640625" style="162" customWidth="1"/>
    <col min="3592" max="3592" width="16.33203125" style="162" customWidth="1"/>
    <col min="3593" max="3593" width="14.33203125" style="162" customWidth="1"/>
    <col min="3594" max="3594" width="17.1640625" style="162" bestFit="1" customWidth="1"/>
    <col min="3595" max="3596" width="9.33203125" style="162"/>
    <col min="3597" max="3597" width="15.5" style="162" bestFit="1" customWidth="1"/>
    <col min="3598" max="3840" width="9.33203125" style="162"/>
    <col min="3841" max="3841" width="12" style="162" customWidth="1"/>
    <col min="3842" max="3842" width="13.6640625" style="162" customWidth="1"/>
    <col min="3843" max="3843" width="70.83203125" style="162" customWidth="1"/>
    <col min="3844" max="3844" width="12.6640625" style="162" customWidth="1"/>
    <col min="3845" max="3845" width="20.83203125" style="162" customWidth="1"/>
    <col min="3846" max="3846" width="15.5" style="162" bestFit="1" customWidth="1"/>
    <col min="3847" max="3847" width="15.6640625" style="162" customWidth="1"/>
    <col min="3848" max="3848" width="16.33203125" style="162" customWidth="1"/>
    <col min="3849" max="3849" width="14.33203125" style="162" customWidth="1"/>
    <col min="3850" max="3850" width="17.1640625" style="162" bestFit="1" customWidth="1"/>
    <col min="3851" max="3852" width="9.33203125" style="162"/>
    <col min="3853" max="3853" width="15.5" style="162" bestFit="1" customWidth="1"/>
    <col min="3854" max="4096" width="9.33203125" style="162"/>
    <col min="4097" max="4097" width="12" style="162" customWidth="1"/>
    <col min="4098" max="4098" width="13.6640625" style="162" customWidth="1"/>
    <col min="4099" max="4099" width="70.83203125" style="162" customWidth="1"/>
    <col min="4100" max="4100" width="12.6640625" style="162" customWidth="1"/>
    <col min="4101" max="4101" width="20.83203125" style="162" customWidth="1"/>
    <col min="4102" max="4102" width="15.5" style="162" bestFit="1" customWidth="1"/>
    <col min="4103" max="4103" width="15.6640625" style="162" customWidth="1"/>
    <col min="4104" max="4104" width="16.33203125" style="162" customWidth="1"/>
    <col min="4105" max="4105" width="14.33203125" style="162" customWidth="1"/>
    <col min="4106" max="4106" width="17.1640625" style="162" bestFit="1" customWidth="1"/>
    <col min="4107" max="4108" width="9.33203125" style="162"/>
    <col min="4109" max="4109" width="15.5" style="162" bestFit="1" customWidth="1"/>
    <col min="4110" max="4352" width="9.33203125" style="162"/>
    <col min="4353" max="4353" width="12" style="162" customWidth="1"/>
    <col min="4354" max="4354" width="13.6640625" style="162" customWidth="1"/>
    <col min="4355" max="4355" width="70.83203125" style="162" customWidth="1"/>
    <col min="4356" max="4356" width="12.6640625" style="162" customWidth="1"/>
    <col min="4357" max="4357" width="20.83203125" style="162" customWidth="1"/>
    <col min="4358" max="4358" width="15.5" style="162" bestFit="1" customWidth="1"/>
    <col min="4359" max="4359" width="15.6640625" style="162" customWidth="1"/>
    <col min="4360" max="4360" width="16.33203125" style="162" customWidth="1"/>
    <col min="4361" max="4361" width="14.33203125" style="162" customWidth="1"/>
    <col min="4362" max="4362" width="17.1640625" style="162" bestFit="1" customWidth="1"/>
    <col min="4363" max="4364" width="9.33203125" style="162"/>
    <col min="4365" max="4365" width="15.5" style="162" bestFit="1" customWidth="1"/>
    <col min="4366" max="4608" width="9.33203125" style="162"/>
    <col min="4609" max="4609" width="12" style="162" customWidth="1"/>
    <col min="4610" max="4610" width="13.6640625" style="162" customWidth="1"/>
    <col min="4611" max="4611" width="70.83203125" style="162" customWidth="1"/>
    <col min="4612" max="4612" width="12.6640625" style="162" customWidth="1"/>
    <col min="4613" max="4613" width="20.83203125" style="162" customWidth="1"/>
    <col min="4614" max="4614" width="15.5" style="162" bestFit="1" customWidth="1"/>
    <col min="4615" max="4615" width="15.6640625" style="162" customWidth="1"/>
    <col min="4616" max="4616" width="16.33203125" style="162" customWidth="1"/>
    <col min="4617" max="4617" width="14.33203125" style="162" customWidth="1"/>
    <col min="4618" max="4618" width="17.1640625" style="162" bestFit="1" customWidth="1"/>
    <col min="4619" max="4620" width="9.33203125" style="162"/>
    <col min="4621" max="4621" width="15.5" style="162" bestFit="1" customWidth="1"/>
    <col min="4622" max="4864" width="9.33203125" style="162"/>
    <col min="4865" max="4865" width="12" style="162" customWidth="1"/>
    <col min="4866" max="4866" width="13.6640625" style="162" customWidth="1"/>
    <col min="4867" max="4867" width="70.83203125" style="162" customWidth="1"/>
    <col min="4868" max="4868" width="12.6640625" style="162" customWidth="1"/>
    <col min="4869" max="4869" width="20.83203125" style="162" customWidth="1"/>
    <col min="4870" max="4870" width="15.5" style="162" bestFit="1" customWidth="1"/>
    <col min="4871" max="4871" width="15.6640625" style="162" customWidth="1"/>
    <col min="4872" max="4872" width="16.33203125" style="162" customWidth="1"/>
    <col min="4873" max="4873" width="14.33203125" style="162" customWidth="1"/>
    <col min="4874" max="4874" width="17.1640625" style="162" bestFit="1" customWidth="1"/>
    <col min="4875" max="4876" width="9.33203125" style="162"/>
    <col min="4877" max="4877" width="15.5" style="162" bestFit="1" customWidth="1"/>
    <col min="4878" max="5120" width="9.33203125" style="162"/>
    <col min="5121" max="5121" width="12" style="162" customWidth="1"/>
    <col min="5122" max="5122" width="13.6640625" style="162" customWidth="1"/>
    <col min="5123" max="5123" width="70.83203125" style="162" customWidth="1"/>
    <col min="5124" max="5124" width="12.6640625" style="162" customWidth="1"/>
    <col min="5125" max="5125" width="20.83203125" style="162" customWidth="1"/>
    <col min="5126" max="5126" width="15.5" style="162" bestFit="1" customWidth="1"/>
    <col min="5127" max="5127" width="15.6640625" style="162" customWidth="1"/>
    <col min="5128" max="5128" width="16.33203125" style="162" customWidth="1"/>
    <col min="5129" max="5129" width="14.33203125" style="162" customWidth="1"/>
    <col min="5130" max="5130" width="17.1640625" style="162" bestFit="1" customWidth="1"/>
    <col min="5131" max="5132" width="9.33203125" style="162"/>
    <col min="5133" max="5133" width="15.5" style="162" bestFit="1" customWidth="1"/>
    <col min="5134" max="5376" width="9.33203125" style="162"/>
    <col min="5377" max="5377" width="12" style="162" customWidth="1"/>
    <col min="5378" max="5378" width="13.6640625" style="162" customWidth="1"/>
    <col min="5379" max="5379" width="70.83203125" style="162" customWidth="1"/>
    <col min="5380" max="5380" width="12.6640625" style="162" customWidth="1"/>
    <col min="5381" max="5381" width="20.83203125" style="162" customWidth="1"/>
    <col min="5382" max="5382" width="15.5" style="162" bestFit="1" customWidth="1"/>
    <col min="5383" max="5383" width="15.6640625" style="162" customWidth="1"/>
    <col min="5384" max="5384" width="16.33203125" style="162" customWidth="1"/>
    <col min="5385" max="5385" width="14.33203125" style="162" customWidth="1"/>
    <col min="5386" max="5386" width="17.1640625" style="162" bestFit="1" customWidth="1"/>
    <col min="5387" max="5388" width="9.33203125" style="162"/>
    <col min="5389" max="5389" width="15.5" style="162" bestFit="1" customWidth="1"/>
    <col min="5390" max="5632" width="9.33203125" style="162"/>
    <col min="5633" max="5633" width="12" style="162" customWidth="1"/>
    <col min="5634" max="5634" width="13.6640625" style="162" customWidth="1"/>
    <col min="5635" max="5635" width="70.83203125" style="162" customWidth="1"/>
    <col min="5636" max="5636" width="12.6640625" style="162" customWidth="1"/>
    <col min="5637" max="5637" width="20.83203125" style="162" customWidth="1"/>
    <col min="5638" max="5638" width="15.5" style="162" bestFit="1" customWidth="1"/>
    <col min="5639" max="5639" width="15.6640625" style="162" customWidth="1"/>
    <col min="5640" max="5640" width="16.33203125" style="162" customWidth="1"/>
    <col min="5641" max="5641" width="14.33203125" style="162" customWidth="1"/>
    <col min="5642" max="5642" width="17.1640625" style="162" bestFit="1" customWidth="1"/>
    <col min="5643" max="5644" width="9.33203125" style="162"/>
    <col min="5645" max="5645" width="15.5" style="162" bestFit="1" customWidth="1"/>
    <col min="5646" max="5888" width="9.33203125" style="162"/>
    <col min="5889" max="5889" width="12" style="162" customWidth="1"/>
    <col min="5890" max="5890" width="13.6640625" style="162" customWidth="1"/>
    <col min="5891" max="5891" width="70.83203125" style="162" customWidth="1"/>
    <col min="5892" max="5892" width="12.6640625" style="162" customWidth="1"/>
    <col min="5893" max="5893" width="20.83203125" style="162" customWidth="1"/>
    <col min="5894" max="5894" width="15.5" style="162" bestFit="1" customWidth="1"/>
    <col min="5895" max="5895" width="15.6640625" style="162" customWidth="1"/>
    <col min="5896" max="5896" width="16.33203125" style="162" customWidth="1"/>
    <col min="5897" max="5897" width="14.33203125" style="162" customWidth="1"/>
    <col min="5898" max="5898" width="17.1640625" style="162" bestFit="1" customWidth="1"/>
    <col min="5899" max="5900" width="9.33203125" style="162"/>
    <col min="5901" max="5901" width="15.5" style="162" bestFit="1" customWidth="1"/>
    <col min="5902" max="6144" width="9.33203125" style="162"/>
    <col min="6145" max="6145" width="12" style="162" customWidth="1"/>
    <col min="6146" max="6146" width="13.6640625" style="162" customWidth="1"/>
    <col min="6147" max="6147" width="70.83203125" style="162" customWidth="1"/>
    <col min="6148" max="6148" width="12.6640625" style="162" customWidth="1"/>
    <col min="6149" max="6149" width="20.83203125" style="162" customWidth="1"/>
    <col min="6150" max="6150" width="15.5" style="162" bestFit="1" customWidth="1"/>
    <col min="6151" max="6151" width="15.6640625" style="162" customWidth="1"/>
    <col min="6152" max="6152" width="16.33203125" style="162" customWidth="1"/>
    <col min="6153" max="6153" width="14.33203125" style="162" customWidth="1"/>
    <col min="6154" max="6154" width="17.1640625" style="162" bestFit="1" customWidth="1"/>
    <col min="6155" max="6156" width="9.33203125" style="162"/>
    <col min="6157" max="6157" width="15.5" style="162" bestFit="1" customWidth="1"/>
    <col min="6158" max="6400" width="9.33203125" style="162"/>
    <col min="6401" max="6401" width="12" style="162" customWidth="1"/>
    <col min="6402" max="6402" width="13.6640625" style="162" customWidth="1"/>
    <col min="6403" max="6403" width="70.83203125" style="162" customWidth="1"/>
    <col min="6404" max="6404" width="12.6640625" style="162" customWidth="1"/>
    <col min="6405" max="6405" width="20.83203125" style="162" customWidth="1"/>
    <col min="6406" max="6406" width="15.5" style="162" bestFit="1" customWidth="1"/>
    <col min="6407" max="6407" width="15.6640625" style="162" customWidth="1"/>
    <col min="6408" max="6408" width="16.33203125" style="162" customWidth="1"/>
    <col min="6409" max="6409" width="14.33203125" style="162" customWidth="1"/>
    <col min="6410" max="6410" width="17.1640625" style="162" bestFit="1" customWidth="1"/>
    <col min="6411" max="6412" width="9.33203125" style="162"/>
    <col min="6413" max="6413" width="15.5" style="162" bestFit="1" customWidth="1"/>
    <col min="6414" max="6656" width="9.33203125" style="162"/>
    <col min="6657" max="6657" width="12" style="162" customWidth="1"/>
    <col min="6658" max="6658" width="13.6640625" style="162" customWidth="1"/>
    <col min="6659" max="6659" width="70.83203125" style="162" customWidth="1"/>
    <col min="6660" max="6660" width="12.6640625" style="162" customWidth="1"/>
    <col min="6661" max="6661" width="20.83203125" style="162" customWidth="1"/>
    <col min="6662" max="6662" width="15.5" style="162" bestFit="1" customWidth="1"/>
    <col min="6663" max="6663" width="15.6640625" style="162" customWidth="1"/>
    <col min="6664" max="6664" width="16.33203125" style="162" customWidth="1"/>
    <col min="6665" max="6665" width="14.33203125" style="162" customWidth="1"/>
    <col min="6666" max="6666" width="17.1640625" style="162" bestFit="1" customWidth="1"/>
    <col min="6667" max="6668" width="9.33203125" style="162"/>
    <col min="6669" max="6669" width="15.5" style="162" bestFit="1" customWidth="1"/>
    <col min="6670" max="6912" width="9.33203125" style="162"/>
    <col min="6913" max="6913" width="12" style="162" customWidth="1"/>
    <col min="6914" max="6914" width="13.6640625" style="162" customWidth="1"/>
    <col min="6915" max="6915" width="70.83203125" style="162" customWidth="1"/>
    <col min="6916" max="6916" width="12.6640625" style="162" customWidth="1"/>
    <col min="6917" max="6917" width="20.83203125" style="162" customWidth="1"/>
    <col min="6918" max="6918" width="15.5" style="162" bestFit="1" customWidth="1"/>
    <col min="6919" max="6919" width="15.6640625" style="162" customWidth="1"/>
    <col min="6920" max="6920" width="16.33203125" style="162" customWidth="1"/>
    <col min="6921" max="6921" width="14.33203125" style="162" customWidth="1"/>
    <col min="6922" max="6922" width="17.1640625" style="162" bestFit="1" customWidth="1"/>
    <col min="6923" max="6924" width="9.33203125" style="162"/>
    <col min="6925" max="6925" width="15.5" style="162" bestFit="1" customWidth="1"/>
    <col min="6926" max="7168" width="9.33203125" style="162"/>
    <col min="7169" max="7169" width="12" style="162" customWidth="1"/>
    <col min="7170" max="7170" width="13.6640625" style="162" customWidth="1"/>
    <col min="7171" max="7171" width="70.83203125" style="162" customWidth="1"/>
    <col min="7172" max="7172" width="12.6640625" style="162" customWidth="1"/>
    <col min="7173" max="7173" width="20.83203125" style="162" customWidth="1"/>
    <col min="7174" max="7174" width="15.5" style="162" bestFit="1" customWidth="1"/>
    <col min="7175" max="7175" width="15.6640625" style="162" customWidth="1"/>
    <col min="7176" max="7176" width="16.33203125" style="162" customWidth="1"/>
    <col min="7177" max="7177" width="14.33203125" style="162" customWidth="1"/>
    <col min="7178" max="7178" width="17.1640625" style="162" bestFit="1" customWidth="1"/>
    <col min="7179" max="7180" width="9.33203125" style="162"/>
    <col min="7181" max="7181" width="15.5" style="162" bestFit="1" customWidth="1"/>
    <col min="7182" max="7424" width="9.33203125" style="162"/>
    <col min="7425" max="7425" width="12" style="162" customWidth="1"/>
    <col min="7426" max="7426" width="13.6640625" style="162" customWidth="1"/>
    <col min="7427" max="7427" width="70.83203125" style="162" customWidth="1"/>
    <col min="7428" max="7428" width="12.6640625" style="162" customWidth="1"/>
    <col min="7429" max="7429" width="20.83203125" style="162" customWidth="1"/>
    <col min="7430" max="7430" width="15.5" style="162" bestFit="1" customWidth="1"/>
    <col min="7431" max="7431" width="15.6640625" style="162" customWidth="1"/>
    <col min="7432" max="7432" width="16.33203125" style="162" customWidth="1"/>
    <col min="7433" max="7433" width="14.33203125" style="162" customWidth="1"/>
    <col min="7434" max="7434" width="17.1640625" style="162" bestFit="1" customWidth="1"/>
    <col min="7435" max="7436" width="9.33203125" style="162"/>
    <col min="7437" max="7437" width="15.5" style="162" bestFit="1" customWidth="1"/>
    <col min="7438" max="7680" width="9.33203125" style="162"/>
    <col min="7681" max="7681" width="12" style="162" customWidth="1"/>
    <col min="7682" max="7682" width="13.6640625" style="162" customWidth="1"/>
    <col min="7683" max="7683" width="70.83203125" style="162" customWidth="1"/>
    <col min="7684" max="7684" width="12.6640625" style="162" customWidth="1"/>
    <col min="7685" max="7685" width="20.83203125" style="162" customWidth="1"/>
    <col min="7686" max="7686" width="15.5" style="162" bestFit="1" customWidth="1"/>
    <col min="7687" max="7687" width="15.6640625" style="162" customWidth="1"/>
    <col min="7688" max="7688" width="16.33203125" style="162" customWidth="1"/>
    <col min="7689" max="7689" width="14.33203125" style="162" customWidth="1"/>
    <col min="7690" max="7690" width="17.1640625" style="162" bestFit="1" customWidth="1"/>
    <col min="7691" max="7692" width="9.33203125" style="162"/>
    <col min="7693" max="7693" width="15.5" style="162" bestFit="1" customWidth="1"/>
    <col min="7694" max="7936" width="9.33203125" style="162"/>
    <col min="7937" max="7937" width="12" style="162" customWidth="1"/>
    <col min="7938" max="7938" width="13.6640625" style="162" customWidth="1"/>
    <col min="7939" max="7939" width="70.83203125" style="162" customWidth="1"/>
    <col min="7940" max="7940" width="12.6640625" style="162" customWidth="1"/>
    <col min="7941" max="7941" width="20.83203125" style="162" customWidth="1"/>
    <col min="7942" max="7942" width="15.5" style="162" bestFit="1" customWidth="1"/>
    <col min="7943" max="7943" width="15.6640625" style="162" customWidth="1"/>
    <col min="7944" max="7944" width="16.33203125" style="162" customWidth="1"/>
    <col min="7945" max="7945" width="14.33203125" style="162" customWidth="1"/>
    <col min="7946" max="7946" width="17.1640625" style="162" bestFit="1" customWidth="1"/>
    <col min="7947" max="7948" width="9.33203125" style="162"/>
    <col min="7949" max="7949" width="15.5" style="162" bestFit="1" customWidth="1"/>
    <col min="7950" max="8192" width="9.33203125" style="162"/>
    <col min="8193" max="8193" width="12" style="162" customWidth="1"/>
    <col min="8194" max="8194" width="13.6640625" style="162" customWidth="1"/>
    <col min="8195" max="8195" width="70.83203125" style="162" customWidth="1"/>
    <col min="8196" max="8196" width="12.6640625" style="162" customWidth="1"/>
    <col min="8197" max="8197" width="20.83203125" style="162" customWidth="1"/>
    <col min="8198" max="8198" width="15.5" style="162" bestFit="1" customWidth="1"/>
    <col min="8199" max="8199" width="15.6640625" style="162" customWidth="1"/>
    <col min="8200" max="8200" width="16.33203125" style="162" customWidth="1"/>
    <col min="8201" max="8201" width="14.33203125" style="162" customWidth="1"/>
    <col min="8202" max="8202" width="17.1640625" style="162" bestFit="1" customWidth="1"/>
    <col min="8203" max="8204" width="9.33203125" style="162"/>
    <col min="8205" max="8205" width="15.5" style="162" bestFit="1" customWidth="1"/>
    <col min="8206" max="8448" width="9.33203125" style="162"/>
    <col min="8449" max="8449" width="12" style="162" customWidth="1"/>
    <col min="8450" max="8450" width="13.6640625" style="162" customWidth="1"/>
    <col min="8451" max="8451" width="70.83203125" style="162" customWidth="1"/>
    <col min="8452" max="8452" width="12.6640625" style="162" customWidth="1"/>
    <col min="8453" max="8453" width="20.83203125" style="162" customWidth="1"/>
    <col min="8454" max="8454" width="15.5" style="162" bestFit="1" customWidth="1"/>
    <col min="8455" max="8455" width="15.6640625" style="162" customWidth="1"/>
    <col min="8456" max="8456" width="16.33203125" style="162" customWidth="1"/>
    <col min="8457" max="8457" width="14.33203125" style="162" customWidth="1"/>
    <col min="8458" max="8458" width="17.1640625" style="162" bestFit="1" customWidth="1"/>
    <col min="8459" max="8460" width="9.33203125" style="162"/>
    <col min="8461" max="8461" width="15.5" style="162" bestFit="1" customWidth="1"/>
    <col min="8462" max="8704" width="9.33203125" style="162"/>
    <col min="8705" max="8705" width="12" style="162" customWidth="1"/>
    <col min="8706" max="8706" width="13.6640625" style="162" customWidth="1"/>
    <col min="8707" max="8707" width="70.83203125" style="162" customWidth="1"/>
    <col min="8708" max="8708" width="12.6640625" style="162" customWidth="1"/>
    <col min="8709" max="8709" width="20.83203125" style="162" customWidth="1"/>
    <col min="8710" max="8710" width="15.5" style="162" bestFit="1" customWidth="1"/>
    <col min="8711" max="8711" width="15.6640625" style="162" customWidth="1"/>
    <col min="8712" max="8712" width="16.33203125" style="162" customWidth="1"/>
    <col min="8713" max="8713" width="14.33203125" style="162" customWidth="1"/>
    <col min="8714" max="8714" width="17.1640625" style="162" bestFit="1" customWidth="1"/>
    <col min="8715" max="8716" width="9.33203125" style="162"/>
    <col min="8717" max="8717" width="15.5" style="162" bestFit="1" customWidth="1"/>
    <col min="8718" max="8960" width="9.33203125" style="162"/>
    <col min="8961" max="8961" width="12" style="162" customWidth="1"/>
    <col min="8962" max="8962" width="13.6640625" style="162" customWidth="1"/>
    <col min="8963" max="8963" width="70.83203125" style="162" customWidth="1"/>
    <col min="8964" max="8964" width="12.6640625" style="162" customWidth="1"/>
    <col min="8965" max="8965" width="20.83203125" style="162" customWidth="1"/>
    <col min="8966" max="8966" width="15.5" style="162" bestFit="1" customWidth="1"/>
    <col min="8967" max="8967" width="15.6640625" style="162" customWidth="1"/>
    <col min="8968" max="8968" width="16.33203125" style="162" customWidth="1"/>
    <col min="8969" max="8969" width="14.33203125" style="162" customWidth="1"/>
    <col min="8970" max="8970" width="17.1640625" style="162" bestFit="1" customWidth="1"/>
    <col min="8971" max="8972" width="9.33203125" style="162"/>
    <col min="8973" max="8973" width="15.5" style="162" bestFit="1" customWidth="1"/>
    <col min="8974" max="9216" width="9.33203125" style="162"/>
    <col min="9217" max="9217" width="12" style="162" customWidth="1"/>
    <col min="9218" max="9218" width="13.6640625" style="162" customWidth="1"/>
    <col min="9219" max="9219" width="70.83203125" style="162" customWidth="1"/>
    <col min="9220" max="9220" width="12.6640625" style="162" customWidth="1"/>
    <col min="9221" max="9221" width="20.83203125" style="162" customWidth="1"/>
    <col min="9222" max="9222" width="15.5" style="162" bestFit="1" customWidth="1"/>
    <col min="9223" max="9223" width="15.6640625" style="162" customWidth="1"/>
    <col min="9224" max="9224" width="16.33203125" style="162" customWidth="1"/>
    <col min="9225" max="9225" width="14.33203125" style="162" customWidth="1"/>
    <col min="9226" max="9226" width="17.1640625" style="162" bestFit="1" customWidth="1"/>
    <col min="9227" max="9228" width="9.33203125" style="162"/>
    <col min="9229" max="9229" width="15.5" style="162" bestFit="1" customWidth="1"/>
    <col min="9230" max="9472" width="9.33203125" style="162"/>
    <col min="9473" max="9473" width="12" style="162" customWidth="1"/>
    <col min="9474" max="9474" width="13.6640625" style="162" customWidth="1"/>
    <col min="9475" max="9475" width="70.83203125" style="162" customWidth="1"/>
    <col min="9476" max="9476" width="12.6640625" style="162" customWidth="1"/>
    <col min="9477" max="9477" width="20.83203125" style="162" customWidth="1"/>
    <col min="9478" max="9478" width="15.5" style="162" bestFit="1" customWidth="1"/>
    <col min="9479" max="9479" width="15.6640625" style="162" customWidth="1"/>
    <col min="9480" max="9480" width="16.33203125" style="162" customWidth="1"/>
    <col min="9481" max="9481" width="14.33203125" style="162" customWidth="1"/>
    <col min="9482" max="9482" width="17.1640625" style="162" bestFit="1" customWidth="1"/>
    <col min="9483" max="9484" width="9.33203125" style="162"/>
    <col min="9485" max="9485" width="15.5" style="162" bestFit="1" customWidth="1"/>
    <col min="9486" max="9728" width="9.33203125" style="162"/>
    <col min="9729" max="9729" width="12" style="162" customWidth="1"/>
    <col min="9730" max="9730" width="13.6640625" style="162" customWidth="1"/>
    <col min="9731" max="9731" width="70.83203125" style="162" customWidth="1"/>
    <col min="9732" max="9732" width="12.6640625" style="162" customWidth="1"/>
    <col min="9733" max="9733" width="20.83203125" style="162" customWidth="1"/>
    <col min="9734" max="9734" width="15.5" style="162" bestFit="1" customWidth="1"/>
    <col min="9735" max="9735" width="15.6640625" style="162" customWidth="1"/>
    <col min="9736" max="9736" width="16.33203125" style="162" customWidth="1"/>
    <col min="9737" max="9737" width="14.33203125" style="162" customWidth="1"/>
    <col min="9738" max="9738" width="17.1640625" style="162" bestFit="1" customWidth="1"/>
    <col min="9739" max="9740" width="9.33203125" style="162"/>
    <col min="9741" max="9741" width="15.5" style="162" bestFit="1" customWidth="1"/>
    <col min="9742" max="9984" width="9.33203125" style="162"/>
    <col min="9985" max="9985" width="12" style="162" customWidth="1"/>
    <col min="9986" max="9986" width="13.6640625" style="162" customWidth="1"/>
    <col min="9987" max="9987" width="70.83203125" style="162" customWidth="1"/>
    <col min="9988" max="9988" width="12.6640625" style="162" customWidth="1"/>
    <col min="9989" max="9989" width="20.83203125" style="162" customWidth="1"/>
    <col min="9990" max="9990" width="15.5" style="162" bestFit="1" customWidth="1"/>
    <col min="9991" max="9991" width="15.6640625" style="162" customWidth="1"/>
    <col min="9992" max="9992" width="16.33203125" style="162" customWidth="1"/>
    <col min="9993" max="9993" width="14.33203125" style="162" customWidth="1"/>
    <col min="9994" max="9994" width="17.1640625" style="162" bestFit="1" customWidth="1"/>
    <col min="9995" max="9996" width="9.33203125" style="162"/>
    <col min="9997" max="9997" width="15.5" style="162" bestFit="1" customWidth="1"/>
    <col min="9998" max="10240" width="9.33203125" style="162"/>
    <col min="10241" max="10241" width="12" style="162" customWidth="1"/>
    <col min="10242" max="10242" width="13.6640625" style="162" customWidth="1"/>
    <col min="10243" max="10243" width="70.83203125" style="162" customWidth="1"/>
    <col min="10244" max="10244" width="12.6640625" style="162" customWidth="1"/>
    <col min="10245" max="10245" width="20.83203125" style="162" customWidth="1"/>
    <col min="10246" max="10246" width="15.5" style="162" bestFit="1" customWidth="1"/>
    <col min="10247" max="10247" width="15.6640625" style="162" customWidth="1"/>
    <col min="10248" max="10248" width="16.33203125" style="162" customWidth="1"/>
    <col min="10249" max="10249" width="14.33203125" style="162" customWidth="1"/>
    <col min="10250" max="10250" width="17.1640625" style="162" bestFit="1" customWidth="1"/>
    <col min="10251" max="10252" width="9.33203125" style="162"/>
    <col min="10253" max="10253" width="15.5" style="162" bestFit="1" customWidth="1"/>
    <col min="10254" max="10496" width="9.33203125" style="162"/>
    <col min="10497" max="10497" width="12" style="162" customWidth="1"/>
    <col min="10498" max="10498" width="13.6640625" style="162" customWidth="1"/>
    <col min="10499" max="10499" width="70.83203125" style="162" customWidth="1"/>
    <col min="10500" max="10500" width="12.6640625" style="162" customWidth="1"/>
    <col min="10501" max="10501" width="20.83203125" style="162" customWidth="1"/>
    <col min="10502" max="10502" width="15.5" style="162" bestFit="1" customWidth="1"/>
    <col min="10503" max="10503" width="15.6640625" style="162" customWidth="1"/>
    <col min="10504" max="10504" width="16.33203125" style="162" customWidth="1"/>
    <col min="10505" max="10505" width="14.33203125" style="162" customWidth="1"/>
    <col min="10506" max="10506" width="17.1640625" style="162" bestFit="1" customWidth="1"/>
    <col min="10507" max="10508" width="9.33203125" style="162"/>
    <col min="10509" max="10509" width="15.5" style="162" bestFit="1" customWidth="1"/>
    <col min="10510" max="10752" width="9.33203125" style="162"/>
    <col min="10753" max="10753" width="12" style="162" customWidth="1"/>
    <col min="10754" max="10754" width="13.6640625" style="162" customWidth="1"/>
    <col min="10755" max="10755" width="70.83203125" style="162" customWidth="1"/>
    <col min="10756" max="10756" width="12.6640625" style="162" customWidth="1"/>
    <col min="10757" max="10757" width="20.83203125" style="162" customWidth="1"/>
    <col min="10758" max="10758" width="15.5" style="162" bestFit="1" customWidth="1"/>
    <col min="10759" max="10759" width="15.6640625" style="162" customWidth="1"/>
    <col min="10760" max="10760" width="16.33203125" style="162" customWidth="1"/>
    <col min="10761" max="10761" width="14.33203125" style="162" customWidth="1"/>
    <col min="10762" max="10762" width="17.1640625" style="162" bestFit="1" customWidth="1"/>
    <col min="10763" max="10764" width="9.33203125" style="162"/>
    <col min="10765" max="10765" width="15.5" style="162" bestFit="1" customWidth="1"/>
    <col min="10766" max="11008" width="9.33203125" style="162"/>
    <col min="11009" max="11009" width="12" style="162" customWidth="1"/>
    <col min="11010" max="11010" width="13.6640625" style="162" customWidth="1"/>
    <col min="11011" max="11011" width="70.83203125" style="162" customWidth="1"/>
    <col min="11012" max="11012" width="12.6640625" style="162" customWidth="1"/>
    <col min="11013" max="11013" width="20.83203125" style="162" customWidth="1"/>
    <col min="11014" max="11014" width="15.5" style="162" bestFit="1" customWidth="1"/>
    <col min="11015" max="11015" width="15.6640625" style="162" customWidth="1"/>
    <col min="11016" max="11016" width="16.33203125" style="162" customWidth="1"/>
    <col min="11017" max="11017" width="14.33203125" style="162" customWidth="1"/>
    <col min="11018" max="11018" width="17.1640625" style="162" bestFit="1" customWidth="1"/>
    <col min="11019" max="11020" width="9.33203125" style="162"/>
    <col min="11021" max="11021" width="15.5" style="162" bestFit="1" customWidth="1"/>
    <col min="11022" max="11264" width="9.33203125" style="162"/>
    <col min="11265" max="11265" width="12" style="162" customWidth="1"/>
    <col min="11266" max="11266" width="13.6640625" style="162" customWidth="1"/>
    <col min="11267" max="11267" width="70.83203125" style="162" customWidth="1"/>
    <col min="11268" max="11268" width="12.6640625" style="162" customWidth="1"/>
    <col min="11269" max="11269" width="20.83203125" style="162" customWidth="1"/>
    <col min="11270" max="11270" width="15.5" style="162" bestFit="1" customWidth="1"/>
    <col min="11271" max="11271" width="15.6640625" style="162" customWidth="1"/>
    <col min="11272" max="11272" width="16.33203125" style="162" customWidth="1"/>
    <col min="11273" max="11273" width="14.33203125" style="162" customWidth="1"/>
    <col min="11274" max="11274" width="17.1640625" style="162" bestFit="1" customWidth="1"/>
    <col min="11275" max="11276" width="9.33203125" style="162"/>
    <col min="11277" max="11277" width="15.5" style="162" bestFit="1" customWidth="1"/>
    <col min="11278" max="11520" width="9.33203125" style="162"/>
    <col min="11521" max="11521" width="12" style="162" customWidth="1"/>
    <col min="11522" max="11522" width="13.6640625" style="162" customWidth="1"/>
    <col min="11523" max="11523" width="70.83203125" style="162" customWidth="1"/>
    <col min="11524" max="11524" width="12.6640625" style="162" customWidth="1"/>
    <col min="11525" max="11525" width="20.83203125" style="162" customWidth="1"/>
    <col min="11526" max="11526" width="15.5" style="162" bestFit="1" customWidth="1"/>
    <col min="11527" max="11527" width="15.6640625" style="162" customWidth="1"/>
    <col min="11528" max="11528" width="16.33203125" style="162" customWidth="1"/>
    <col min="11529" max="11529" width="14.33203125" style="162" customWidth="1"/>
    <col min="11530" max="11530" width="17.1640625" style="162" bestFit="1" customWidth="1"/>
    <col min="11531" max="11532" width="9.33203125" style="162"/>
    <col min="11533" max="11533" width="15.5" style="162" bestFit="1" customWidth="1"/>
    <col min="11534" max="11776" width="9.33203125" style="162"/>
    <col min="11777" max="11777" width="12" style="162" customWidth="1"/>
    <col min="11778" max="11778" width="13.6640625" style="162" customWidth="1"/>
    <col min="11779" max="11779" width="70.83203125" style="162" customWidth="1"/>
    <col min="11780" max="11780" width="12.6640625" style="162" customWidth="1"/>
    <col min="11781" max="11781" width="20.83203125" style="162" customWidth="1"/>
    <col min="11782" max="11782" width="15.5" style="162" bestFit="1" customWidth="1"/>
    <col min="11783" max="11783" width="15.6640625" style="162" customWidth="1"/>
    <col min="11784" max="11784" width="16.33203125" style="162" customWidth="1"/>
    <col min="11785" max="11785" width="14.33203125" style="162" customWidth="1"/>
    <col min="11786" max="11786" width="17.1640625" style="162" bestFit="1" customWidth="1"/>
    <col min="11787" max="11788" width="9.33203125" style="162"/>
    <col min="11789" max="11789" width="15.5" style="162" bestFit="1" customWidth="1"/>
    <col min="11790" max="12032" width="9.33203125" style="162"/>
    <col min="12033" max="12033" width="12" style="162" customWidth="1"/>
    <col min="12034" max="12034" width="13.6640625" style="162" customWidth="1"/>
    <col min="12035" max="12035" width="70.83203125" style="162" customWidth="1"/>
    <col min="12036" max="12036" width="12.6640625" style="162" customWidth="1"/>
    <col min="12037" max="12037" width="20.83203125" style="162" customWidth="1"/>
    <col min="12038" max="12038" width="15.5" style="162" bestFit="1" customWidth="1"/>
    <col min="12039" max="12039" width="15.6640625" style="162" customWidth="1"/>
    <col min="12040" max="12040" width="16.33203125" style="162" customWidth="1"/>
    <col min="12041" max="12041" width="14.33203125" style="162" customWidth="1"/>
    <col min="12042" max="12042" width="17.1640625" style="162" bestFit="1" customWidth="1"/>
    <col min="12043" max="12044" width="9.33203125" style="162"/>
    <col min="12045" max="12045" width="15.5" style="162" bestFit="1" customWidth="1"/>
    <col min="12046" max="12288" width="9.33203125" style="162"/>
    <col min="12289" max="12289" width="12" style="162" customWidth="1"/>
    <col min="12290" max="12290" width="13.6640625" style="162" customWidth="1"/>
    <col min="12291" max="12291" width="70.83203125" style="162" customWidth="1"/>
    <col min="12292" max="12292" width="12.6640625" style="162" customWidth="1"/>
    <col min="12293" max="12293" width="20.83203125" style="162" customWidth="1"/>
    <col min="12294" max="12294" width="15.5" style="162" bestFit="1" customWidth="1"/>
    <col min="12295" max="12295" width="15.6640625" style="162" customWidth="1"/>
    <col min="12296" max="12296" width="16.33203125" style="162" customWidth="1"/>
    <col min="12297" max="12297" width="14.33203125" style="162" customWidth="1"/>
    <col min="12298" max="12298" width="17.1640625" style="162" bestFit="1" customWidth="1"/>
    <col min="12299" max="12300" width="9.33203125" style="162"/>
    <col min="12301" max="12301" width="15.5" style="162" bestFit="1" customWidth="1"/>
    <col min="12302" max="12544" width="9.33203125" style="162"/>
    <col min="12545" max="12545" width="12" style="162" customWidth="1"/>
    <col min="12546" max="12546" width="13.6640625" style="162" customWidth="1"/>
    <col min="12547" max="12547" width="70.83203125" style="162" customWidth="1"/>
    <col min="12548" max="12548" width="12.6640625" style="162" customWidth="1"/>
    <col min="12549" max="12549" width="20.83203125" style="162" customWidth="1"/>
    <col min="12550" max="12550" width="15.5" style="162" bestFit="1" customWidth="1"/>
    <col min="12551" max="12551" width="15.6640625" style="162" customWidth="1"/>
    <col min="12552" max="12552" width="16.33203125" style="162" customWidth="1"/>
    <col min="12553" max="12553" width="14.33203125" style="162" customWidth="1"/>
    <col min="12554" max="12554" width="17.1640625" style="162" bestFit="1" customWidth="1"/>
    <col min="12555" max="12556" width="9.33203125" style="162"/>
    <col min="12557" max="12557" width="15.5" style="162" bestFit="1" customWidth="1"/>
    <col min="12558" max="12800" width="9.33203125" style="162"/>
    <col min="12801" max="12801" width="12" style="162" customWidth="1"/>
    <col min="12802" max="12802" width="13.6640625" style="162" customWidth="1"/>
    <col min="12803" max="12803" width="70.83203125" style="162" customWidth="1"/>
    <col min="12804" max="12804" width="12.6640625" style="162" customWidth="1"/>
    <col min="12805" max="12805" width="20.83203125" style="162" customWidth="1"/>
    <col min="12806" max="12806" width="15.5" style="162" bestFit="1" customWidth="1"/>
    <col min="12807" max="12807" width="15.6640625" style="162" customWidth="1"/>
    <col min="12808" max="12808" width="16.33203125" style="162" customWidth="1"/>
    <col min="12809" max="12809" width="14.33203125" style="162" customWidth="1"/>
    <col min="12810" max="12810" width="17.1640625" style="162" bestFit="1" customWidth="1"/>
    <col min="12811" max="12812" width="9.33203125" style="162"/>
    <col min="12813" max="12813" width="15.5" style="162" bestFit="1" customWidth="1"/>
    <col min="12814" max="13056" width="9.33203125" style="162"/>
    <col min="13057" max="13057" width="12" style="162" customWidth="1"/>
    <col min="13058" max="13058" width="13.6640625" style="162" customWidth="1"/>
    <col min="13059" max="13059" width="70.83203125" style="162" customWidth="1"/>
    <col min="13060" max="13060" width="12.6640625" style="162" customWidth="1"/>
    <col min="13061" max="13061" width="20.83203125" style="162" customWidth="1"/>
    <col min="13062" max="13062" width="15.5" style="162" bestFit="1" customWidth="1"/>
    <col min="13063" max="13063" width="15.6640625" style="162" customWidth="1"/>
    <col min="13064" max="13064" width="16.33203125" style="162" customWidth="1"/>
    <col min="13065" max="13065" width="14.33203125" style="162" customWidth="1"/>
    <col min="13066" max="13066" width="17.1640625" style="162" bestFit="1" customWidth="1"/>
    <col min="13067" max="13068" width="9.33203125" style="162"/>
    <col min="13069" max="13069" width="15.5" style="162" bestFit="1" customWidth="1"/>
    <col min="13070" max="13312" width="9.33203125" style="162"/>
    <col min="13313" max="13313" width="12" style="162" customWidth="1"/>
    <col min="13314" max="13314" width="13.6640625" style="162" customWidth="1"/>
    <col min="13315" max="13315" width="70.83203125" style="162" customWidth="1"/>
    <col min="13316" max="13316" width="12.6640625" style="162" customWidth="1"/>
    <col min="13317" max="13317" width="20.83203125" style="162" customWidth="1"/>
    <col min="13318" max="13318" width="15.5" style="162" bestFit="1" customWidth="1"/>
    <col min="13319" max="13319" width="15.6640625" style="162" customWidth="1"/>
    <col min="13320" max="13320" width="16.33203125" style="162" customWidth="1"/>
    <col min="13321" max="13321" width="14.33203125" style="162" customWidth="1"/>
    <col min="13322" max="13322" width="17.1640625" style="162" bestFit="1" customWidth="1"/>
    <col min="13323" max="13324" width="9.33203125" style="162"/>
    <col min="13325" max="13325" width="15.5" style="162" bestFit="1" customWidth="1"/>
    <col min="13326" max="13568" width="9.33203125" style="162"/>
    <col min="13569" max="13569" width="12" style="162" customWidth="1"/>
    <col min="13570" max="13570" width="13.6640625" style="162" customWidth="1"/>
    <col min="13571" max="13571" width="70.83203125" style="162" customWidth="1"/>
    <col min="13572" max="13572" width="12.6640625" style="162" customWidth="1"/>
    <col min="13573" max="13573" width="20.83203125" style="162" customWidth="1"/>
    <col min="13574" max="13574" width="15.5" style="162" bestFit="1" customWidth="1"/>
    <col min="13575" max="13575" width="15.6640625" style="162" customWidth="1"/>
    <col min="13576" max="13576" width="16.33203125" style="162" customWidth="1"/>
    <col min="13577" max="13577" width="14.33203125" style="162" customWidth="1"/>
    <col min="13578" max="13578" width="17.1640625" style="162" bestFit="1" customWidth="1"/>
    <col min="13579" max="13580" width="9.33203125" style="162"/>
    <col min="13581" max="13581" width="15.5" style="162" bestFit="1" customWidth="1"/>
    <col min="13582" max="13824" width="9.33203125" style="162"/>
    <col min="13825" max="13825" width="12" style="162" customWidth="1"/>
    <col min="13826" max="13826" width="13.6640625" style="162" customWidth="1"/>
    <col min="13827" max="13827" width="70.83203125" style="162" customWidth="1"/>
    <col min="13828" max="13828" width="12.6640625" style="162" customWidth="1"/>
    <col min="13829" max="13829" width="20.83203125" style="162" customWidth="1"/>
    <col min="13830" max="13830" width="15.5" style="162" bestFit="1" customWidth="1"/>
    <col min="13831" max="13831" width="15.6640625" style="162" customWidth="1"/>
    <col min="13832" max="13832" width="16.33203125" style="162" customWidth="1"/>
    <col min="13833" max="13833" width="14.33203125" style="162" customWidth="1"/>
    <col min="13834" max="13834" width="17.1640625" style="162" bestFit="1" customWidth="1"/>
    <col min="13835" max="13836" width="9.33203125" style="162"/>
    <col min="13837" max="13837" width="15.5" style="162" bestFit="1" customWidth="1"/>
    <col min="13838" max="14080" width="9.33203125" style="162"/>
    <col min="14081" max="14081" width="12" style="162" customWidth="1"/>
    <col min="14082" max="14082" width="13.6640625" style="162" customWidth="1"/>
    <col min="14083" max="14083" width="70.83203125" style="162" customWidth="1"/>
    <col min="14084" max="14084" width="12.6640625" style="162" customWidth="1"/>
    <col min="14085" max="14085" width="20.83203125" style="162" customWidth="1"/>
    <col min="14086" max="14086" width="15.5" style="162" bestFit="1" customWidth="1"/>
    <col min="14087" max="14087" width="15.6640625" style="162" customWidth="1"/>
    <col min="14088" max="14088" width="16.33203125" style="162" customWidth="1"/>
    <col min="14089" max="14089" width="14.33203125" style="162" customWidth="1"/>
    <col min="14090" max="14090" width="17.1640625" style="162" bestFit="1" customWidth="1"/>
    <col min="14091" max="14092" width="9.33203125" style="162"/>
    <col min="14093" max="14093" width="15.5" style="162" bestFit="1" customWidth="1"/>
    <col min="14094" max="14336" width="9.33203125" style="162"/>
    <col min="14337" max="14337" width="12" style="162" customWidth="1"/>
    <col min="14338" max="14338" width="13.6640625" style="162" customWidth="1"/>
    <col min="14339" max="14339" width="70.83203125" style="162" customWidth="1"/>
    <col min="14340" max="14340" width="12.6640625" style="162" customWidth="1"/>
    <col min="14341" max="14341" width="20.83203125" style="162" customWidth="1"/>
    <col min="14342" max="14342" width="15.5" style="162" bestFit="1" customWidth="1"/>
    <col min="14343" max="14343" width="15.6640625" style="162" customWidth="1"/>
    <col min="14344" max="14344" width="16.33203125" style="162" customWidth="1"/>
    <col min="14345" max="14345" width="14.33203125" style="162" customWidth="1"/>
    <col min="14346" max="14346" width="17.1640625" style="162" bestFit="1" customWidth="1"/>
    <col min="14347" max="14348" width="9.33203125" style="162"/>
    <col min="14349" max="14349" width="15.5" style="162" bestFit="1" customWidth="1"/>
    <col min="14350" max="14592" width="9.33203125" style="162"/>
    <col min="14593" max="14593" width="12" style="162" customWidth="1"/>
    <col min="14594" max="14594" width="13.6640625" style="162" customWidth="1"/>
    <col min="14595" max="14595" width="70.83203125" style="162" customWidth="1"/>
    <col min="14596" max="14596" width="12.6640625" style="162" customWidth="1"/>
    <col min="14597" max="14597" width="20.83203125" style="162" customWidth="1"/>
    <col min="14598" max="14598" width="15.5" style="162" bestFit="1" customWidth="1"/>
    <col min="14599" max="14599" width="15.6640625" style="162" customWidth="1"/>
    <col min="14600" max="14600" width="16.33203125" style="162" customWidth="1"/>
    <col min="14601" max="14601" width="14.33203125" style="162" customWidth="1"/>
    <col min="14602" max="14602" width="17.1640625" style="162" bestFit="1" customWidth="1"/>
    <col min="14603" max="14604" width="9.33203125" style="162"/>
    <col min="14605" max="14605" width="15.5" style="162" bestFit="1" customWidth="1"/>
    <col min="14606" max="14848" width="9.33203125" style="162"/>
    <col min="14849" max="14849" width="12" style="162" customWidth="1"/>
    <col min="14850" max="14850" width="13.6640625" style="162" customWidth="1"/>
    <col min="14851" max="14851" width="70.83203125" style="162" customWidth="1"/>
    <col min="14852" max="14852" width="12.6640625" style="162" customWidth="1"/>
    <col min="14853" max="14853" width="20.83203125" style="162" customWidth="1"/>
    <col min="14854" max="14854" width="15.5" style="162" bestFit="1" customWidth="1"/>
    <col min="14855" max="14855" width="15.6640625" style="162" customWidth="1"/>
    <col min="14856" max="14856" width="16.33203125" style="162" customWidth="1"/>
    <col min="14857" max="14857" width="14.33203125" style="162" customWidth="1"/>
    <col min="14858" max="14858" width="17.1640625" style="162" bestFit="1" customWidth="1"/>
    <col min="14859" max="14860" width="9.33203125" style="162"/>
    <col min="14861" max="14861" width="15.5" style="162" bestFit="1" customWidth="1"/>
    <col min="14862" max="15104" width="9.33203125" style="162"/>
    <col min="15105" max="15105" width="12" style="162" customWidth="1"/>
    <col min="15106" max="15106" width="13.6640625" style="162" customWidth="1"/>
    <col min="15107" max="15107" width="70.83203125" style="162" customWidth="1"/>
    <col min="15108" max="15108" width="12.6640625" style="162" customWidth="1"/>
    <col min="15109" max="15109" width="20.83203125" style="162" customWidth="1"/>
    <col min="15110" max="15110" width="15.5" style="162" bestFit="1" customWidth="1"/>
    <col min="15111" max="15111" width="15.6640625" style="162" customWidth="1"/>
    <col min="15112" max="15112" width="16.33203125" style="162" customWidth="1"/>
    <col min="15113" max="15113" width="14.33203125" style="162" customWidth="1"/>
    <col min="15114" max="15114" width="17.1640625" style="162" bestFit="1" customWidth="1"/>
    <col min="15115" max="15116" width="9.33203125" style="162"/>
    <col min="15117" max="15117" width="15.5" style="162" bestFit="1" customWidth="1"/>
    <col min="15118" max="15360" width="9.33203125" style="162"/>
    <col min="15361" max="15361" width="12" style="162" customWidth="1"/>
    <col min="15362" max="15362" width="13.6640625" style="162" customWidth="1"/>
    <col min="15363" max="15363" width="70.83203125" style="162" customWidth="1"/>
    <col min="15364" max="15364" width="12.6640625" style="162" customWidth="1"/>
    <col min="15365" max="15365" width="20.83203125" style="162" customWidth="1"/>
    <col min="15366" max="15366" width="15.5" style="162" bestFit="1" customWidth="1"/>
    <col min="15367" max="15367" width="15.6640625" style="162" customWidth="1"/>
    <col min="15368" max="15368" width="16.33203125" style="162" customWidth="1"/>
    <col min="15369" max="15369" width="14.33203125" style="162" customWidth="1"/>
    <col min="15370" max="15370" width="17.1640625" style="162" bestFit="1" customWidth="1"/>
    <col min="15371" max="15372" width="9.33203125" style="162"/>
    <col min="15373" max="15373" width="15.5" style="162" bestFit="1" customWidth="1"/>
    <col min="15374" max="15616" width="9.33203125" style="162"/>
    <col min="15617" max="15617" width="12" style="162" customWidth="1"/>
    <col min="15618" max="15618" width="13.6640625" style="162" customWidth="1"/>
    <col min="15619" max="15619" width="70.83203125" style="162" customWidth="1"/>
    <col min="15620" max="15620" width="12.6640625" style="162" customWidth="1"/>
    <col min="15621" max="15621" width="20.83203125" style="162" customWidth="1"/>
    <col min="15622" max="15622" width="15.5" style="162" bestFit="1" customWidth="1"/>
    <col min="15623" max="15623" width="15.6640625" style="162" customWidth="1"/>
    <col min="15624" max="15624" width="16.33203125" style="162" customWidth="1"/>
    <col min="15625" max="15625" width="14.33203125" style="162" customWidth="1"/>
    <col min="15626" max="15626" width="17.1640625" style="162" bestFit="1" customWidth="1"/>
    <col min="15627" max="15628" width="9.33203125" style="162"/>
    <col min="15629" max="15629" width="15.5" style="162" bestFit="1" customWidth="1"/>
    <col min="15630" max="15872" width="9.33203125" style="162"/>
    <col min="15873" max="15873" width="12" style="162" customWidth="1"/>
    <col min="15874" max="15874" width="13.6640625" style="162" customWidth="1"/>
    <col min="15875" max="15875" width="70.83203125" style="162" customWidth="1"/>
    <col min="15876" max="15876" width="12.6640625" style="162" customWidth="1"/>
    <col min="15877" max="15877" width="20.83203125" style="162" customWidth="1"/>
    <col min="15878" max="15878" width="15.5" style="162" bestFit="1" customWidth="1"/>
    <col min="15879" max="15879" width="15.6640625" style="162" customWidth="1"/>
    <col min="15880" max="15880" width="16.33203125" style="162" customWidth="1"/>
    <col min="15881" max="15881" width="14.33203125" style="162" customWidth="1"/>
    <col min="15882" max="15882" width="17.1640625" style="162" bestFit="1" customWidth="1"/>
    <col min="15883" max="15884" width="9.33203125" style="162"/>
    <col min="15885" max="15885" width="15.5" style="162" bestFit="1" customWidth="1"/>
    <col min="15886" max="16128" width="9.33203125" style="162"/>
    <col min="16129" max="16129" width="12" style="162" customWidth="1"/>
    <col min="16130" max="16130" width="13.6640625" style="162" customWidth="1"/>
    <col min="16131" max="16131" width="70.83203125" style="162" customWidth="1"/>
    <col min="16132" max="16132" width="12.6640625" style="162" customWidth="1"/>
    <col min="16133" max="16133" width="20.83203125" style="162" customWidth="1"/>
    <col min="16134" max="16134" width="15.5" style="162" bestFit="1" customWidth="1"/>
    <col min="16135" max="16135" width="15.6640625" style="162" customWidth="1"/>
    <col min="16136" max="16136" width="16.33203125" style="162" customWidth="1"/>
    <col min="16137" max="16137" width="14.33203125" style="162" customWidth="1"/>
    <col min="16138" max="16138" width="17.1640625" style="162" bestFit="1" customWidth="1"/>
    <col min="16139" max="16140" width="9.33203125" style="162"/>
    <col min="16141" max="16141" width="15.5" style="162" bestFit="1" customWidth="1"/>
    <col min="16142" max="16384" width="9.33203125" style="162"/>
  </cols>
  <sheetData>
    <row r="1" spans="1:15" x14ac:dyDescent="0.2">
      <c r="A1" s="160"/>
      <c r="B1" s="160"/>
      <c r="C1" s="160"/>
      <c r="E1" s="160"/>
      <c r="F1" s="403"/>
      <c r="G1" s="403"/>
      <c r="H1" s="160"/>
      <c r="I1" s="160"/>
      <c r="J1" s="160"/>
    </row>
    <row r="2" spans="1:15" ht="26.25" x14ac:dyDescent="0.4">
      <c r="A2" s="160"/>
      <c r="B2" s="163"/>
      <c r="C2" s="164" t="s">
        <v>1717</v>
      </c>
      <c r="D2" s="165"/>
      <c r="E2" s="166"/>
      <c r="F2" s="404"/>
      <c r="G2" s="404"/>
      <c r="H2" s="163"/>
      <c r="I2" s="163"/>
      <c r="J2" s="163"/>
    </row>
    <row r="3" spans="1:15" x14ac:dyDescent="0.2">
      <c r="A3" s="160"/>
      <c r="B3" s="160"/>
      <c r="C3" s="167"/>
      <c r="E3" s="160"/>
      <c r="F3" s="403"/>
      <c r="G3" s="403"/>
      <c r="H3" s="160"/>
      <c r="I3" s="160"/>
      <c r="J3" s="160"/>
    </row>
    <row r="4" spans="1:15" x14ac:dyDescent="0.2">
      <c r="A4" s="160"/>
      <c r="B4" s="160"/>
      <c r="C4" s="167" t="s">
        <v>1718</v>
      </c>
      <c r="E4" s="160"/>
      <c r="F4" s="403"/>
      <c r="G4" s="403"/>
      <c r="H4" s="160"/>
      <c r="I4" s="160"/>
      <c r="J4" s="160"/>
    </row>
    <row r="5" spans="1:15" ht="13.5" thickBot="1" x14ac:dyDescent="0.25">
      <c r="A5" s="160"/>
      <c r="B5" s="160"/>
      <c r="C5" s="160"/>
      <c r="E5" s="160"/>
      <c r="F5" s="403"/>
      <c r="G5" s="403"/>
      <c r="H5" s="160"/>
      <c r="I5" s="160"/>
      <c r="J5" s="160"/>
    </row>
    <row r="6" spans="1:15" ht="16.5" thickBot="1" x14ac:dyDescent="0.25">
      <c r="A6" s="168" t="s">
        <v>1719</v>
      </c>
      <c r="B6" s="169" t="s">
        <v>1720</v>
      </c>
      <c r="C6" s="170" t="s">
        <v>1721</v>
      </c>
      <c r="D6" s="171" t="s">
        <v>121</v>
      </c>
      <c r="E6" s="170" t="s">
        <v>1722</v>
      </c>
      <c r="F6" s="405" t="s">
        <v>1723</v>
      </c>
      <c r="G6" s="406" t="s">
        <v>1724</v>
      </c>
      <c r="H6" s="172" t="s">
        <v>1725</v>
      </c>
      <c r="I6" s="169" t="s">
        <v>1726</v>
      </c>
      <c r="J6" s="169" t="s">
        <v>1727</v>
      </c>
    </row>
    <row r="7" spans="1:15" ht="15.75" x14ac:dyDescent="0.2">
      <c r="A7" s="173"/>
      <c r="B7" s="174"/>
      <c r="C7" s="175" t="s">
        <v>1728</v>
      </c>
      <c r="D7" s="176"/>
      <c r="E7" s="177"/>
      <c r="F7" s="407"/>
      <c r="G7" s="408"/>
      <c r="H7" s="174"/>
      <c r="I7" s="174"/>
      <c r="J7" s="178"/>
    </row>
    <row r="8" spans="1:15" ht="195" x14ac:dyDescent="0.2">
      <c r="A8" s="179">
        <v>1</v>
      </c>
      <c r="B8" s="180" t="s">
        <v>1729</v>
      </c>
      <c r="C8" s="181" t="s">
        <v>2021</v>
      </c>
      <c r="D8" s="182" t="s">
        <v>241</v>
      </c>
      <c r="E8" s="183">
        <v>1</v>
      </c>
      <c r="F8" s="409"/>
      <c r="G8" s="409"/>
      <c r="H8" s="184">
        <f>F8*E8</f>
        <v>0</v>
      </c>
      <c r="I8" s="184">
        <f>G8*E8</f>
        <v>0</v>
      </c>
      <c r="J8" s="185">
        <f>H8+I8</f>
        <v>0</v>
      </c>
      <c r="O8" s="186"/>
    </row>
    <row r="9" spans="1:15" ht="288.60000000000002" customHeight="1" x14ac:dyDescent="0.2">
      <c r="A9" s="179">
        <f>A8+1</f>
        <v>2</v>
      </c>
      <c r="B9" s="180" t="s">
        <v>1730</v>
      </c>
      <c r="C9" s="181" t="s">
        <v>2022</v>
      </c>
      <c r="D9" s="182" t="s">
        <v>1731</v>
      </c>
      <c r="E9" s="183">
        <v>1</v>
      </c>
      <c r="F9" s="409"/>
      <c r="G9" s="410"/>
      <c r="H9" s="184">
        <f t="shared" ref="H9:H27" si="0">F9*E9</f>
        <v>0</v>
      </c>
      <c r="I9" s="184">
        <f t="shared" ref="I9:I27" si="1">G9*E9</f>
        <v>0</v>
      </c>
      <c r="J9" s="185">
        <f t="shared" ref="J9:J27" si="2">H9+I9</f>
        <v>0</v>
      </c>
    </row>
    <row r="10" spans="1:15" ht="243.6" customHeight="1" x14ac:dyDescent="0.2">
      <c r="A10" s="179">
        <f>A9+1</f>
        <v>3</v>
      </c>
      <c r="B10" s="180" t="s">
        <v>1732</v>
      </c>
      <c r="C10" s="181" t="s">
        <v>1733</v>
      </c>
      <c r="D10" s="182" t="s">
        <v>1731</v>
      </c>
      <c r="E10" s="183">
        <v>1</v>
      </c>
      <c r="F10" s="409"/>
      <c r="G10" s="409"/>
      <c r="H10" s="184">
        <f>F10*E10</f>
        <v>0</v>
      </c>
      <c r="I10" s="184">
        <f>G10*E10</f>
        <v>0</v>
      </c>
      <c r="J10" s="185">
        <f>H10+I10</f>
        <v>0</v>
      </c>
    </row>
    <row r="11" spans="1:15" ht="105" x14ac:dyDescent="0.2">
      <c r="A11" s="179">
        <f t="shared" ref="A11:A27" si="3">A10+1</f>
        <v>4</v>
      </c>
      <c r="B11" s="180" t="s">
        <v>1734</v>
      </c>
      <c r="C11" s="181" t="s">
        <v>1735</v>
      </c>
      <c r="D11" s="182" t="s">
        <v>1731</v>
      </c>
      <c r="E11" s="183">
        <v>1</v>
      </c>
      <c r="F11" s="409"/>
      <c r="G11" s="409"/>
      <c r="H11" s="184">
        <f t="shared" si="0"/>
        <v>0</v>
      </c>
      <c r="I11" s="184">
        <f t="shared" si="1"/>
        <v>0</v>
      </c>
      <c r="J11" s="185">
        <f t="shared" si="2"/>
        <v>0</v>
      </c>
    </row>
    <row r="12" spans="1:15" ht="154.15" customHeight="1" x14ac:dyDescent="0.2">
      <c r="A12" s="179">
        <f t="shared" si="3"/>
        <v>5</v>
      </c>
      <c r="B12" s="180" t="s">
        <v>1736</v>
      </c>
      <c r="C12" s="181" t="s">
        <v>1737</v>
      </c>
      <c r="D12" s="182" t="s">
        <v>1731</v>
      </c>
      <c r="E12" s="183">
        <v>1</v>
      </c>
      <c r="F12" s="409"/>
      <c r="G12" s="409"/>
      <c r="H12" s="184">
        <f t="shared" si="0"/>
        <v>0</v>
      </c>
      <c r="I12" s="184">
        <f t="shared" si="1"/>
        <v>0</v>
      </c>
      <c r="J12" s="185">
        <f t="shared" si="2"/>
        <v>0</v>
      </c>
    </row>
    <row r="13" spans="1:15" ht="183.6" customHeight="1" x14ac:dyDescent="0.2">
      <c r="A13" s="179">
        <f t="shared" si="3"/>
        <v>6</v>
      </c>
      <c r="B13" s="180" t="s">
        <v>1738</v>
      </c>
      <c r="C13" s="181" t="s">
        <v>1739</v>
      </c>
      <c r="D13" s="182" t="s">
        <v>1731</v>
      </c>
      <c r="E13" s="183">
        <v>1</v>
      </c>
      <c r="F13" s="409"/>
      <c r="G13" s="409"/>
      <c r="H13" s="184">
        <f t="shared" si="0"/>
        <v>0</v>
      </c>
      <c r="I13" s="184">
        <f t="shared" si="1"/>
        <v>0</v>
      </c>
      <c r="J13" s="185">
        <f t="shared" si="2"/>
        <v>0</v>
      </c>
    </row>
    <row r="14" spans="1:15" ht="227.45" customHeight="1" x14ac:dyDescent="0.2">
      <c r="A14" s="179">
        <f t="shared" si="3"/>
        <v>7</v>
      </c>
      <c r="B14" s="180" t="s">
        <v>1740</v>
      </c>
      <c r="C14" s="181" t="s">
        <v>1741</v>
      </c>
      <c r="D14" s="182" t="s">
        <v>1731</v>
      </c>
      <c r="E14" s="183">
        <v>1</v>
      </c>
      <c r="F14" s="409"/>
      <c r="G14" s="409"/>
      <c r="H14" s="184">
        <f t="shared" si="0"/>
        <v>0</v>
      </c>
      <c r="I14" s="184">
        <f t="shared" si="1"/>
        <v>0</v>
      </c>
      <c r="J14" s="185">
        <f t="shared" si="2"/>
        <v>0</v>
      </c>
    </row>
    <row r="15" spans="1:15" ht="105" x14ac:dyDescent="0.2">
      <c r="A15" s="179">
        <f t="shared" si="3"/>
        <v>8</v>
      </c>
      <c r="B15" s="180" t="s">
        <v>1742</v>
      </c>
      <c r="C15" s="187" t="s">
        <v>1743</v>
      </c>
      <c r="D15" s="182" t="s">
        <v>241</v>
      </c>
      <c r="E15" s="183">
        <v>7</v>
      </c>
      <c r="F15" s="411"/>
      <c r="G15" s="409"/>
      <c r="H15" s="184">
        <f t="shared" si="0"/>
        <v>0</v>
      </c>
      <c r="I15" s="184">
        <f t="shared" si="1"/>
        <v>0</v>
      </c>
      <c r="J15" s="185">
        <f t="shared" si="2"/>
        <v>0</v>
      </c>
    </row>
    <row r="16" spans="1:15" ht="60" x14ac:dyDescent="0.2">
      <c r="A16" s="179">
        <f t="shared" si="3"/>
        <v>9</v>
      </c>
      <c r="B16" s="180" t="s">
        <v>1744</v>
      </c>
      <c r="C16" s="187" t="s">
        <v>1745</v>
      </c>
      <c r="D16" s="182" t="s">
        <v>241</v>
      </c>
      <c r="E16" s="183">
        <v>3</v>
      </c>
      <c r="F16" s="411"/>
      <c r="G16" s="409"/>
      <c r="H16" s="184">
        <f t="shared" si="0"/>
        <v>0</v>
      </c>
      <c r="I16" s="184">
        <f t="shared" si="1"/>
        <v>0</v>
      </c>
      <c r="J16" s="185">
        <f t="shared" si="2"/>
        <v>0</v>
      </c>
    </row>
    <row r="17" spans="1:15" ht="75" x14ac:dyDescent="0.2">
      <c r="A17" s="179">
        <f t="shared" si="3"/>
        <v>10</v>
      </c>
      <c r="B17" s="180" t="s">
        <v>1746</v>
      </c>
      <c r="C17" s="187" t="s">
        <v>1747</v>
      </c>
      <c r="D17" s="182" t="s">
        <v>241</v>
      </c>
      <c r="E17" s="183">
        <v>4</v>
      </c>
      <c r="F17" s="411"/>
      <c r="G17" s="409"/>
      <c r="H17" s="184">
        <f t="shared" si="0"/>
        <v>0</v>
      </c>
      <c r="I17" s="184">
        <f t="shared" si="1"/>
        <v>0</v>
      </c>
      <c r="J17" s="185">
        <f t="shared" si="2"/>
        <v>0</v>
      </c>
    </row>
    <row r="18" spans="1:15" ht="60" x14ac:dyDescent="0.2">
      <c r="A18" s="179">
        <f t="shared" si="3"/>
        <v>11</v>
      </c>
      <c r="B18" s="180" t="s">
        <v>1748</v>
      </c>
      <c r="C18" s="187" t="s">
        <v>1749</v>
      </c>
      <c r="D18" s="182" t="s">
        <v>241</v>
      </c>
      <c r="E18" s="183">
        <v>3</v>
      </c>
      <c r="F18" s="411"/>
      <c r="G18" s="409"/>
      <c r="H18" s="184">
        <f t="shared" si="0"/>
        <v>0</v>
      </c>
      <c r="I18" s="184">
        <f t="shared" si="1"/>
        <v>0</v>
      </c>
      <c r="J18" s="185">
        <f t="shared" si="2"/>
        <v>0</v>
      </c>
    </row>
    <row r="19" spans="1:15" ht="75" x14ac:dyDescent="0.2">
      <c r="A19" s="179">
        <f t="shared" si="3"/>
        <v>12</v>
      </c>
      <c r="B19" s="180" t="s">
        <v>1750</v>
      </c>
      <c r="C19" s="187" t="s">
        <v>2023</v>
      </c>
      <c r="D19" s="182" t="s">
        <v>241</v>
      </c>
      <c r="E19" s="183">
        <v>4</v>
      </c>
      <c r="F19" s="411"/>
      <c r="G19" s="409"/>
      <c r="H19" s="184">
        <f t="shared" si="0"/>
        <v>0</v>
      </c>
      <c r="I19" s="184">
        <f t="shared" si="1"/>
        <v>0</v>
      </c>
      <c r="J19" s="185">
        <f t="shared" si="2"/>
        <v>0</v>
      </c>
    </row>
    <row r="20" spans="1:15" ht="60" customHeight="1" x14ac:dyDescent="0.2">
      <c r="A20" s="179">
        <f t="shared" si="3"/>
        <v>13</v>
      </c>
      <c r="B20" s="180" t="s">
        <v>1751</v>
      </c>
      <c r="C20" s="187" t="s">
        <v>1752</v>
      </c>
      <c r="D20" s="182" t="s">
        <v>241</v>
      </c>
      <c r="E20" s="183">
        <v>2</v>
      </c>
      <c r="F20" s="411"/>
      <c r="G20" s="409"/>
      <c r="H20" s="184">
        <f t="shared" si="0"/>
        <v>0</v>
      </c>
      <c r="I20" s="184">
        <f t="shared" si="1"/>
        <v>0</v>
      </c>
      <c r="J20" s="185">
        <f t="shared" si="2"/>
        <v>0</v>
      </c>
    </row>
    <row r="21" spans="1:15" ht="109.9" customHeight="1" x14ac:dyDescent="0.2">
      <c r="A21" s="179">
        <f t="shared" si="3"/>
        <v>14</v>
      </c>
      <c r="B21" s="180"/>
      <c r="C21" s="187" t="s">
        <v>1753</v>
      </c>
      <c r="D21" s="182" t="s">
        <v>241</v>
      </c>
      <c r="E21" s="183">
        <v>9</v>
      </c>
      <c r="F21" s="409"/>
      <c r="G21" s="409"/>
      <c r="H21" s="184">
        <f t="shared" si="0"/>
        <v>0</v>
      </c>
      <c r="I21" s="184">
        <f t="shared" si="1"/>
        <v>0</v>
      </c>
      <c r="J21" s="185">
        <f t="shared" si="2"/>
        <v>0</v>
      </c>
    </row>
    <row r="22" spans="1:15" ht="109.9" customHeight="1" x14ac:dyDescent="0.2">
      <c r="A22" s="179">
        <f t="shared" si="3"/>
        <v>15</v>
      </c>
      <c r="B22" s="180"/>
      <c r="C22" s="187" t="s">
        <v>1754</v>
      </c>
      <c r="D22" s="182" t="s">
        <v>241</v>
      </c>
      <c r="E22" s="183">
        <v>6</v>
      </c>
      <c r="F22" s="409"/>
      <c r="G22" s="409"/>
      <c r="H22" s="184">
        <f t="shared" si="0"/>
        <v>0</v>
      </c>
      <c r="I22" s="184">
        <f t="shared" si="1"/>
        <v>0</v>
      </c>
      <c r="J22" s="185">
        <f t="shared" si="2"/>
        <v>0</v>
      </c>
    </row>
    <row r="23" spans="1:15" ht="107.45" customHeight="1" x14ac:dyDescent="0.2">
      <c r="A23" s="179">
        <f t="shared" si="3"/>
        <v>16</v>
      </c>
      <c r="B23" s="180"/>
      <c r="C23" s="187" t="s">
        <v>1755</v>
      </c>
      <c r="D23" s="182" t="s">
        <v>241</v>
      </c>
      <c r="E23" s="183">
        <v>7</v>
      </c>
      <c r="F23" s="409"/>
      <c r="G23" s="409"/>
      <c r="H23" s="184">
        <f t="shared" si="0"/>
        <v>0</v>
      </c>
      <c r="I23" s="184">
        <f t="shared" si="1"/>
        <v>0</v>
      </c>
      <c r="J23" s="185">
        <f t="shared" si="2"/>
        <v>0</v>
      </c>
    </row>
    <row r="24" spans="1:15" ht="131.25" customHeight="1" x14ac:dyDescent="0.2">
      <c r="A24" s="179">
        <f t="shared" si="3"/>
        <v>17</v>
      </c>
      <c r="B24" s="180"/>
      <c r="C24" s="187" t="s">
        <v>1756</v>
      </c>
      <c r="D24" s="182" t="s">
        <v>241</v>
      </c>
      <c r="E24" s="183">
        <v>6</v>
      </c>
      <c r="F24" s="409"/>
      <c r="G24" s="409"/>
      <c r="H24" s="184">
        <f t="shared" si="0"/>
        <v>0</v>
      </c>
      <c r="I24" s="184">
        <f t="shared" si="1"/>
        <v>0</v>
      </c>
      <c r="J24" s="185">
        <f t="shared" si="2"/>
        <v>0</v>
      </c>
    </row>
    <row r="25" spans="1:15" ht="108.6" customHeight="1" x14ac:dyDescent="0.2">
      <c r="A25" s="179">
        <f t="shared" si="3"/>
        <v>18</v>
      </c>
      <c r="B25" s="180"/>
      <c r="C25" s="187" t="s">
        <v>1757</v>
      </c>
      <c r="D25" s="182" t="s">
        <v>241</v>
      </c>
      <c r="E25" s="183">
        <v>4</v>
      </c>
      <c r="F25" s="409"/>
      <c r="G25" s="409"/>
      <c r="H25" s="184">
        <f t="shared" si="0"/>
        <v>0</v>
      </c>
      <c r="I25" s="184">
        <f t="shared" si="1"/>
        <v>0</v>
      </c>
      <c r="J25" s="185">
        <f t="shared" si="2"/>
        <v>0</v>
      </c>
    </row>
    <row r="26" spans="1:15" ht="109.9" customHeight="1" x14ac:dyDescent="0.2">
      <c r="A26" s="179">
        <f t="shared" si="3"/>
        <v>19</v>
      </c>
      <c r="B26" s="180"/>
      <c r="C26" s="187" t="s">
        <v>1758</v>
      </c>
      <c r="D26" s="182" t="s">
        <v>241</v>
      </c>
      <c r="E26" s="183">
        <v>2</v>
      </c>
      <c r="F26" s="409"/>
      <c r="G26" s="409"/>
      <c r="H26" s="184">
        <f t="shared" si="0"/>
        <v>0</v>
      </c>
      <c r="I26" s="184">
        <f t="shared" si="1"/>
        <v>0</v>
      </c>
      <c r="J26" s="185">
        <f t="shared" si="2"/>
        <v>0</v>
      </c>
    </row>
    <row r="27" spans="1:15" ht="15" x14ac:dyDescent="0.2">
      <c r="A27" s="179">
        <f t="shared" si="3"/>
        <v>20</v>
      </c>
      <c r="B27" s="180"/>
      <c r="C27" s="181" t="s">
        <v>1759</v>
      </c>
      <c r="D27" s="182" t="s">
        <v>1731</v>
      </c>
      <c r="E27" s="183">
        <v>1</v>
      </c>
      <c r="F27" s="411"/>
      <c r="G27" s="409"/>
      <c r="H27" s="184">
        <f t="shared" si="0"/>
        <v>0</v>
      </c>
      <c r="I27" s="184">
        <f t="shared" si="1"/>
        <v>0</v>
      </c>
      <c r="J27" s="185">
        <f t="shared" si="2"/>
        <v>0</v>
      </c>
    </row>
    <row r="28" spans="1:15" ht="15.75" x14ac:dyDescent="0.2">
      <c r="A28" s="179"/>
      <c r="B28" s="180"/>
      <c r="C28" s="181" t="s">
        <v>1760</v>
      </c>
      <c r="D28" s="182"/>
      <c r="E28" s="183"/>
      <c r="F28" s="411"/>
      <c r="G28" s="411"/>
      <c r="H28" s="188">
        <f>SUM(H8:H27)</f>
        <v>0</v>
      </c>
      <c r="I28" s="188">
        <f>SUM(I8:I27)</f>
        <v>0</v>
      </c>
      <c r="J28" s="189">
        <f>SUM(J8:J27)</f>
        <v>0</v>
      </c>
    </row>
    <row r="29" spans="1:15" ht="15.75" x14ac:dyDescent="0.2">
      <c r="A29" s="173"/>
      <c r="B29" s="174"/>
      <c r="C29" s="190" t="s">
        <v>1761</v>
      </c>
      <c r="D29" s="176"/>
      <c r="E29" s="177"/>
      <c r="F29" s="412"/>
      <c r="G29" s="412"/>
      <c r="H29" s="174"/>
      <c r="I29" s="174"/>
      <c r="J29" s="178"/>
    </row>
    <row r="30" spans="1:15" ht="30" x14ac:dyDescent="0.2">
      <c r="A30" s="191">
        <v>22</v>
      </c>
      <c r="B30" s="180"/>
      <c r="C30" s="181" t="s">
        <v>1762</v>
      </c>
      <c r="D30" s="182" t="s">
        <v>1731</v>
      </c>
      <c r="E30" s="183">
        <v>1</v>
      </c>
      <c r="F30" s="409"/>
      <c r="G30" s="409"/>
      <c r="H30" s="184">
        <f>F30*E30</f>
        <v>0</v>
      </c>
      <c r="I30" s="184">
        <f>G30*E30</f>
        <v>0</v>
      </c>
      <c r="J30" s="185">
        <f>H30+I30</f>
        <v>0</v>
      </c>
      <c r="M30" s="192"/>
      <c r="N30" s="192"/>
      <c r="O30" s="192"/>
    </row>
    <row r="31" spans="1:15" ht="15.75" x14ac:dyDescent="0.2">
      <c r="A31" s="191"/>
      <c r="B31" s="180"/>
      <c r="C31" s="181" t="s">
        <v>1763</v>
      </c>
      <c r="D31" s="182"/>
      <c r="E31" s="183"/>
      <c r="F31" s="411"/>
      <c r="G31" s="411"/>
      <c r="H31" s="188">
        <f>SUM(H30)</f>
        <v>0</v>
      </c>
      <c r="I31" s="188">
        <f>SUM(I30)</f>
        <v>0</v>
      </c>
      <c r="J31" s="188">
        <f>SUM(J30)</f>
        <v>0</v>
      </c>
    </row>
    <row r="32" spans="1:15" ht="15.75" x14ac:dyDescent="0.2">
      <c r="A32" s="193"/>
      <c r="B32" s="174"/>
      <c r="C32" s="175" t="s">
        <v>1764</v>
      </c>
      <c r="D32" s="176"/>
      <c r="E32" s="177"/>
      <c r="F32" s="412"/>
      <c r="G32" s="412"/>
      <c r="H32" s="174"/>
      <c r="I32" s="174"/>
      <c r="J32" s="178"/>
    </row>
    <row r="33" spans="1:13" ht="15" x14ac:dyDescent="0.2">
      <c r="A33" s="191">
        <v>23</v>
      </c>
      <c r="B33" s="184"/>
      <c r="C33" s="181" t="s">
        <v>1765</v>
      </c>
      <c r="D33" s="182" t="s">
        <v>1731</v>
      </c>
      <c r="E33" s="183">
        <v>1</v>
      </c>
      <c r="F33" s="411"/>
      <c r="G33" s="410"/>
      <c r="H33" s="184">
        <f>F33*E33</f>
        <v>0</v>
      </c>
      <c r="I33" s="184">
        <f>G33*E33</f>
        <v>0</v>
      </c>
      <c r="J33" s="185">
        <f>H33+I33</f>
        <v>0</v>
      </c>
    </row>
    <row r="34" spans="1:13" ht="15" x14ac:dyDescent="0.2">
      <c r="A34" s="191">
        <v>24</v>
      </c>
      <c r="B34" s="184"/>
      <c r="C34" s="181" t="s">
        <v>1766</v>
      </c>
      <c r="D34" s="182" t="s">
        <v>1731</v>
      </c>
      <c r="E34" s="183">
        <v>1</v>
      </c>
      <c r="F34" s="411"/>
      <c r="G34" s="410"/>
      <c r="H34" s="184">
        <f>F34*E34</f>
        <v>0</v>
      </c>
      <c r="I34" s="184">
        <f>G34*E34</f>
        <v>0</v>
      </c>
      <c r="J34" s="185">
        <f>H34+I34</f>
        <v>0</v>
      </c>
    </row>
    <row r="35" spans="1:13" ht="15" x14ac:dyDescent="0.2">
      <c r="A35" s="191">
        <v>25</v>
      </c>
      <c r="B35" s="184"/>
      <c r="C35" s="181" t="s">
        <v>1767</v>
      </c>
      <c r="D35" s="182" t="s">
        <v>1731</v>
      </c>
      <c r="E35" s="183">
        <v>1</v>
      </c>
      <c r="F35" s="411"/>
      <c r="G35" s="410"/>
      <c r="H35" s="184">
        <f>F35*E35</f>
        <v>0</v>
      </c>
      <c r="I35" s="184">
        <f>G35*E35</f>
        <v>0</v>
      </c>
      <c r="J35" s="185">
        <f>H35+I35</f>
        <v>0</v>
      </c>
    </row>
    <row r="36" spans="1:13" ht="15.75" x14ac:dyDescent="0.2">
      <c r="A36" s="191"/>
      <c r="B36" s="180"/>
      <c r="C36" s="181" t="s">
        <v>1768</v>
      </c>
      <c r="D36" s="182"/>
      <c r="E36" s="183"/>
      <c r="F36" s="413"/>
      <c r="G36" s="413"/>
      <c r="H36" s="188">
        <f>SUM(H33:H35)</f>
        <v>0</v>
      </c>
      <c r="I36" s="188">
        <f>SUM(I33:I35)</f>
        <v>0</v>
      </c>
      <c r="J36" s="189">
        <f>SUM(J33:J35)</f>
        <v>0</v>
      </c>
      <c r="M36" s="192"/>
    </row>
    <row r="37" spans="1:13" s="199" customFormat="1" ht="17.25" thickBot="1" x14ac:dyDescent="0.3">
      <c r="A37" s="194"/>
      <c r="B37" s="195"/>
      <c r="C37" s="196" t="s">
        <v>1769</v>
      </c>
      <c r="D37" s="197"/>
      <c r="E37" s="198"/>
      <c r="F37" s="414"/>
      <c r="G37" s="414"/>
      <c r="H37" s="195"/>
      <c r="I37" s="195"/>
      <c r="J37" s="195"/>
      <c r="M37" s="200"/>
    </row>
    <row r="38" spans="1:13" x14ac:dyDescent="0.2">
      <c r="A38" s="160"/>
      <c r="B38" s="160"/>
      <c r="C38" s="160"/>
      <c r="E38" s="160"/>
      <c r="F38" s="403"/>
      <c r="G38" s="403"/>
      <c r="H38" s="160"/>
      <c r="I38" s="160"/>
      <c r="J38" s="160"/>
    </row>
    <row r="39" spans="1:13" ht="13.5" thickBot="1" x14ac:dyDescent="0.25">
      <c r="A39" s="160"/>
      <c r="B39" s="160"/>
      <c r="C39" s="160"/>
      <c r="E39" s="160"/>
      <c r="F39" s="403"/>
      <c r="G39" s="403"/>
      <c r="H39" s="160"/>
      <c r="I39" s="160"/>
      <c r="J39" s="160"/>
    </row>
    <row r="40" spans="1:13" ht="15.75" x14ac:dyDescent="0.2">
      <c r="A40" s="201"/>
      <c r="B40" s="202"/>
      <c r="C40" s="203" t="s">
        <v>1770</v>
      </c>
      <c r="D40" s="204"/>
      <c r="E40" s="202"/>
      <c r="F40" s="415"/>
      <c r="G40" s="415"/>
      <c r="H40" s="202"/>
      <c r="I40" s="202"/>
      <c r="J40" s="205"/>
    </row>
    <row r="41" spans="1:13" ht="16.5" thickBot="1" x14ac:dyDescent="0.25">
      <c r="A41" s="206" t="s">
        <v>1719</v>
      </c>
      <c r="B41" s="207" t="s">
        <v>1726</v>
      </c>
      <c r="C41" s="208" t="s">
        <v>1721</v>
      </c>
      <c r="D41" s="209"/>
      <c r="E41" s="210"/>
      <c r="F41" s="416" t="s">
        <v>1725</v>
      </c>
      <c r="G41" s="417" t="s">
        <v>1726</v>
      </c>
      <c r="H41" s="211" t="s">
        <v>1725</v>
      </c>
      <c r="I41" s="207" t="s">
        <v>1726</v>
      </c>
      <c r="J41" s="207" t="s">
        <v>1727</v>
      </c>
    </row>
    <row r="42" spans="1:13" ht="15.75" x14ac:dyDescent="0.2">
      <c r="A42" s="212" t="s">
        <v>1771</v>
      </c>
      <c r="B42" s="213"/>
      <c r="C42" s="214" t="s">
        <v>1772</v>
      </c>
      <c r="D42" s="215"/>
      <c r="E42" s="182"/>
      <c r="F42" s="418"/>
      <c r="G42" s="418"/>
      <c r="H42" s="213">
        <f>H28</f>
        <v>0</v>
      </c>
      <c r="I42" s="213">
        <f>I28</f>
        <v>0</v>
      </c>
      <c r="J42" s="213">
        <f>J28</f>
        <v>0</v>
      </c>
    </row>
    <row r="43" spans="1:13" ht="15.75" x14ac:dyDescent="0.2">
      <c r="A43" s="212" t="s">
        <v>275</v>
      </c>
      <c r="B43" s="213"/>
      <c r="C43" s="214" t="s">
        <v>1761</v>
      </c>
      <c r="D43" s="215"/>
      <c r="E43" s="182"/>
      <c r="F43" s="418"/>
      <c r="G43" s="418"/>
      <c r="H43" s="213">
        <f>H31</f>
        <v>0</v>
      </c>
      <c r="I43" s="213">
        <f>I31</f>
        <v>0</v>
      </c>
      <c r="J43" s="213">
        <f>J31</f>
        <v>0</v>
      </c>
      <c r="M43" s="192"/>
    </row>
    <row r="44" spans="1:13" ht="15.75" x14ac:dyDescent="0.2">
      <c r="A44" s="212" t="s">
        <v>2015</v>
      </c>
      <c r="B44" s="213"/>
      <c r="C44" s="214" t="s">
        <v>1764</v>
      </c>
      <c r="D44" s="215"/>
      <c r="E44" s="182"/>
      <c r="F44" s="418"/>
      <c r="G44" s="418"/>
      <c r="H44" s="213">
        <f>H36</f>
        <v>0</v>
      </c>
      <c r="I44" s="213">
        <f>I36</f>
        <v>0</v>
      </c>
      <c r="J44" s="216">
        <f>J36</f>
        <v>0</v>
      </c>
    </row>
    <row r="45" spans="1:13" ht="17.25" thickBot="1" x14ac:dyDescent="0.25">
      <c r="A45" s="217" t="s">
        <v>2016</v>
      </c>
      <c r="B45" s="218"/>
      <c r="C45" s="219" t="s">
        <v>1769</v>
      </c>
      <c r="D45" s="220"/>
      <c r="E45" s="221"/>
      <c r="F45" s="419"/>
      <c r="G45" s="419"/>
      <c r="H45" s="218">
        <f>SUM(H42:H44)</f>
        <v>0</v>
      </c>
      <c r="I45" s="218">
        <f>SUM(I42:I44)</f>
        <v>0</v>
      </c>
      <c r="J45" s="222">
        <f>SUM(J42:J44)</f>
        <v>0</v>
      </c>
      <c r="M45" s="192"/>
    </row>
  </sheetData>
  <sheetProtection algorithmName="SHA-512" hashValue="/LOOaoMo38jEPglwIujeTI/E1NTTlQ0LgYYYjjSp3ksLEYjg0t+WUBFEeH0EDkWrRliVwQ9gSWZuOELOk20IEA==" saltValue="w2P1VcUvrz9T0MjgDRMbag==" spinCount="100000" sheet="1" objects="1" scenarios="1"/>
  <pageMargins left="0.7" right="0.7" top="0.78740157499999996" bottom="0.78740157499999996" header="0.3" footer="0.3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H38"/>
  <sheetViews>
    <sheetView view="pageBreakPreview" topLeftCell="A4" zoomScaleNormal="100" zoomScaleSheetLayoutView="100" workbookViewId="0">
      <selection activeCell="F22" sqref="F22"/>
    </sheetView>
  </sheetViews>
  <sheetFormatPr defaultRowHeight="16.5" x14ac:dyDescent="0.3"/>
  <cols>
    <col min="1" max="1" width="5.5" style="223" customWidth="1"/>
    <col min="2" max="2" width="12.5" style="223" customWidth="1"/>
    <col min="3" max="3" width="30.5" style="223" customWidth="1"/>
    <col min="4" max="4" width="13.6640625" style="224" customWidth="1"/>
    <col min="5" max="5" width="17.1640625" style="225" customWidth="1"/>
    <col min="6" max="6" width="20.1640625" style="226" customWidth="1"/>
    <col min="7" max="7" width="6" style="223" hidden="1" customWidth="1"/>
    <col min="8" max="8" width="5.1640625" style="223" hidden="1" customWidth="1"/>
    <col min="9" max="256" width="9.33203125" style="223"/>
    <col min="257" max="257" width="5.5" style="223" customWidth="1"/>
    <col min="258" max="258" width="12.5" style="223" customWidth="1"/>
    <col min="259" max="259" width="30.5" style="223" customWidth="1"/>
    <col min="260" max="260" width="13.6640625" style="223" customWidth="1"/>
    <col min="261" max="261" width="17.1640625" style="223" customWidth="1"/>
    <col min="262" max="262" width="19.5" style="223" customWidth="1"/>
    <col min="263" max="264" width="0" style="223" hidden="1" customWidth="1"/>
    <col min="265" max="512" width="9.33203125" style="223"/>
    <col min="513" max="513" width="5.5" style="223" customWidth="1"/>
    <col min="514" max="514" width="12.5" style="223" customWidth="1"/>
    <col min="515" max="515" width="30.5" style="223" customWidth="1"/>
    <col min="516" max="516" width="13.6640625" style="223" customWidth="1"/>
    <col min="517" max="517" width="17.1640625" style="223" customWidth="1"/>
    <col min="518" max="518" width="19.5" style="223" customWidth="1"/>
    <col min="519" max="520" width="0" style="223" hidden="1" customWidth="1"/>
    <col min="521" max="768" width="9.33203125" style="223"/>
    <col min="769" max="769" width="5.5" style="223" customWidth="1"/>
    <col min="770" max="770" width="12.5" style="223" customWidth="1"/>
    <col min="771" max="771" width="30.5" style="223" customWidth="1"/>
    <col min="772" max="772" width="13.6640625" style="223" customWidth="1"/>
    <col min="773" max="773" width="17.1640625" style="223" customWidth="1"/>
    <col min="774" max="774" width="19.5" style="223" customWidth="1"/>
    <col min="775" max="776" width="0" style="223" hidden="1" customWidth="1"/>
    <col min="777" max="1024" width="9.33203125" style="223"/>
    <col min="1025" max="1025" width="5.5" style="223" customWidth="1"/>
    <col min="1026" max="1026" width="12.5" style="223" customWidth="1"/>
    <col min="1027" max="1027" width="30.5" style="223" customWidth="1"/>
    <col min="1028" max="1028" width="13.6640625" style="223" customWidth="1"/>
    <col min="1029" max="1029" width="17.1640625" style="223" customWidth="1"/>
    <col min="1030" max="1030" width="19.5" style="223" customWidth="1"/>
    <col min="1031" max="1032" width="0" style="223" hidden="1" customWidth="1"/>
    <col min="1033" max="1280" width="9.33203125" style="223"/>
    <col min="1281" max="1281" width="5.5" style="223" customWidth="1"/>
    <col min="1282" max="1282" width="12.5" style="223" customWidth="1"/>
    <col min="1283" max="1283" width="30.5" style="223" customWidth="1"/>
    <col min="1284" max="1284" width="13.6640625" style="223" customWidth="1"/>
    <col min="1285" max="1285" width="17.1640625" style="223" customWidth="1"/>
    <col min="1286" max="1286" width="19.5" style="223" customWidth="1"/>
    <col min="1287" max="1288" width="0" style="223" hidden="1" customWidth="1"/>
    <col min="1289" max="1536" width="9.33203125" style="223"/>
    <col min="1537" max="1537" width="5.5" style="223" customWidth="1"/>
    <col min="1538" max="1538" width="12.5" style="223" customWidth="1"/>
    <col min="1539" max="1539" width="30.5" style="223" customWidth="1"/>
    <col min="1540" max="1540" width="13.6640625" style="223" customWidth="1"/>
    <col min="1541" max="1541" width="17.1640625" style="223" customWidth="1"/>
    <col min="1542" max="1542" width="19.5" style="223" customWidth="1"/>
    <col min="1543" max="1544" width="0" style="223" hidden="1" customWidth="1"/>
    <col min="1545" max="1792" width="9.33203125" style="223"/>
    <col min="1793" max="1793" width="5.5" style="223" customWidth="1"/>
    <col min="1794" max="1794" width="12.5" style="223" customWidth="1"/>
    <col min="1795" max="1795" width="30.5" style="223" customWidth="1"/>
    <col min="1796" max="1796" width="13.6640625" style="223" customWidth="1"/>
    <col min="1797" max="1797" width="17.1640625" style="223" customWidth="1"/>
    <col min="1798" max="1798" width="19.5" style="223" customWidth="1"/>
    <col min="1799" max="1800" width="0" style="223" hidden="1" customWidth="1"/>
    <col min="1801" max="2048" width="9.33203125" style="223"/>
    <col min="2049" max="2049" width="5.5" style="223" customWidth="1"/>
    <col min="2050" max="2050" width="12.5" style="223" customWidth="1"/>
    <col min="2051" max="2051" width="30.5" style="223" customWidth="1"/>
    <col min="2052" max="2052" width="13.6640625" style="223" customWidth="1"/>
    <col min="2053" max="2053" width="17.1640625" style="223" customWidth="1"/>
    <col min="2054" max="2054" width="19.5" style="223" customWidth="1"/>
    <col min="2055" max="2056" width="0" style="223" hidden="1" customWidth="1"/>
    <col min="2057" max="2304" width="9.33203125" style="223"/>
    <col min="2305" max="2305" width="5.5" style="223" customWidth="1"/>
    <col min="2306" max="2306" width="12.5" style="223" customWidth="1"/>
    <col min="2307" max="2307" width="30.5" style="223" customWidth="1"/>
    <col min="2308" max="2308" width="13.6640625" style="223" customWidth="1"/>
    <col min="2309" max="2309" width="17.1640625" style="223" customWidth="1"/>
    <col min="2310" max="2310" width="19.5" style="223" customWidth="1"/>
    <col min="2311" max="2312" width="0" style="223" hidden="1" customWidth="1"/>
    <col min="2313" max="2560" width="9.33203125" style="223"/>
    <col min="2561" max="2561" width="5.5" style="223" customWidth="1"/>
    <col min="2562" max="2562" width="12.5" style="223" customWidth="1"/>
    <col min="2563" max="2563" width="30.5" style="223" customWidth="1"/>
    <col min="2564" max="2564" width="13.6640625" style="223" customWidth="1"/>
    <col min="2565" max="2565" width="17.1640625" style="223" customWidth="1"/>
    <col min="2566" max="2566" width="19.5" style="223" customWidth="1"/>
    <col min="2567" max="2568" width="0" style="223" hidden="1" customWidth="1"/>
    <col min="2569" max="2816" width="9.33203125" style="223"/>
    <col min="2817" max="2817" width="5.5" style="223" customWidth="1"/>
    <col min="2818" max="2818" width="12.5" style="223" customWidth="1"/>
    <col min="2819" max="2819" width="30.5" style="223" customWidth="1"/>
    <col min="2820" max="2820" width="13.6640625" style="223" customWidth="1"/>
    <col min="2821" max="2821" width="17.1640625" style="223" customWidth="1"/>
    <col min="2822" max="2822" width="19.5" style="223" customWidth="1"/>
    <col min="2823" max="2824" width="0" style="223" hidden="1" customWidth="1"/>
    <col min="2825" max="3072" width="9.33203125" style="223"/>
    <col min="3073" max="3073" width="5.5" style="223" customWidth="1"/>
    <col min="3074" max="3074" width="12.5" style="223" customWidth="1"/>
    <col min="3075" max="3075" width="30.5" style="223" customWidth="1"/>
    <col min="3076" max="3076" width="13.6640625" style="223" customWidth="1"/>
    <col min="3077" max="3077" width="17.1640625" style="223" customWidth="1"/>
    <col min="3078" max="3078" width="19.5" style="223" customWidth="1"/>
    <col min="3079" max="3080" width="0" style="223" hidden="1" customWidth="1"/>
    <col min="3081" max="3328" width="9.33203125" style="223"/>
    <col min="3329" max="3329" width="5.5" style="223" customWidth="1"/>
    <col min="3330" max="3330" width="12.5" style="223" customWidth="1"/>
    <col min="3331" max="3331" width="30.5" style="223" customWidth="1"/>
    <col min="3332" max="3332" width="13.6640625" style="223" customWidth="1"/>
    <col min="3333" max="3333" width="17.1640625" style="223" customWidth="1"/>
    <col min="3334" max="3334" width="19.5" style="223" customWidth="1"/>
    <col min="3335" max="3336" width="0" style="223" hidden="1" customWidth="1"/>
    <col min="3337" max="3584" width="9.33203125" style="223"/>
    <col min="3585" max="3585" width="5.5" style="223" customWidth="1"/>
    <col min="3586" max="3586" width="12.5" style="223" customWidth="1"/>
    <col min="3587" max="3587" width="30.5" style="223" customWidth="1"/>
    <col min="3588" max="3588" width="13.6640625" style="223" customWidth="1"/>
    <col min="3589" max="3589" width="17.1640625" style="223" customWidth="1"/>
    <col min="3590" max="3590" width="19.5" style="223" customWidth="1"/>
    <col min="3591" max="3592" width="0" style="223" hidden="1" customWidth="1"/>
    <col min="3593" max="3840" width="9.33203125" style="223"/>
    <col min="3841" max="3841" width="5.5" style="223" customWidth="1"/>
    <col min="3842" max="3842" width="12.5" style="223" customWidth="1"/>
    <col min="3843" max="3843" width="30.5" style="223" customWidth="1"/>
    <col min="3844" max="3844" width="13.6640625" style="223" customWidth="1"/>
    <col min="3845" max="3845" width="17.1640625" style="223" customWidth="1"/>
    <col min="3846" max="3846" width="19.5" style="223" customWidth="1"/>
    <col min="3847" max="3848" width="0" style="223" hidden="1" customWidth="1"/>
    <col min="3849" max="4096" width="9.33203125" style="223"/>
    <col min="4097" max="4097" width="5.5" style="223" customWidth="1"/>
    <col min="4098" max="4098" width="12.5" style="223" customWidth="1"/>
    <col min="4099" max="4099" width="30.5" style="223" customWidth="1"/>
    <col min="4100" max="4100" width="13.6640625" style="223" customWidth="1"/>
    <col min="4101" max="4101" width="17.1640625" style="223" customWidth="1"/>
    <col min="4102" max="4102" width="19.5" style="223" customWidth="1"/>
    <col min="4103" max="4104" width="0" style="223" hidden="1" customWidth="1"/>
    <col min="4105" max="4352" width="9.33203125" style="223"/>
    <col min="4353" max="4353" width="5.5" style="223" customWidth="1"/>
    <col min="4354" max="4354" width="12.5" style="223" customWidth="1"/>
    <col min="4355" max="4355" width="30.5" style="223" customWidth="1"/>
    <col min="4356" max="4356" width="13.6640625" style="223" customWidth="1"/>
    <col min="4357" max="4357" width="17.1640625" style="223" customWidth="1"/>
    <col min="4358" max="4358" width="19.5" style="223" customWidth="1"/>
    <col min="4359" max="4360" width="0" style="223" hidden="1" customWidth="1"/>
    <col min="4361" max="4608" width="9.33203125" style="223"/>
    <col min="4609" max="4609" width="5.5" style="223" customWidth="1"/>
    <col min="4610" max="4610" width="12.5" style="223" customWidth="1"/>
    <col min="4611" max="4611" width="30.5" style="223" customWidth="1"/>
    <col min="4612" max="4612" width="13.6640625" style="223" customWidth="1"/>
    <col min="4613" max="4613" width="17.1640625" style="223" customWidth="1"/>
    <col min="4614" max="4614" width="19.5" style="223" customWidth="1"/>
    <col min="4615" max="4616" width="0" style="223" hidden="1" customWidth="1"/>
    <col min="4617" max="4864" width="9.33203125" style="223"/>
    <col min="4865" max="4865" width="5.5" style="223" customWidth="1"/>
    <col min="4866" max="4866" width="12.5" style="223" customWidth="1"/>
    <col min="4867" max="4867" width="30.5" style="223" customWidth="1"/>
    <col min="4868" max="4868" width="13.6640625" style="223" customWidth="1"/>
    <col min="4869" max="4869" width="17.1640625" style="223" customWidth="1"/>
    <col min="4870" max="4870" width="19.5" style="223" customWidth="1"/>
    <col min="4871" max="4872" width="0" style="223" hidden="1" customWidth="1"/>
    <col min="4873" max="5120" width="9.33203125" style="223"/>
    <col min="5121" max="5121" width="5.5" style="223" customWidth="1"/>
    <col min="5122" max="5122" width="12.5" style="223" customWidth="1"/>
    <col min="5123" max="5123" width="30.5" style="223" customWidth="1"/>
    <col min="5124" max="5124" width="13.6640625" style="223" customWidth="1"/>
    <col min="5125" max="5125" width="17.1640625" style="223" customWidth="1"/>
    <col min="5126" max="5126" width="19.5" style="223" customWidth="1"/>
    <col min="5127" max="5128" width="0" style="223" hidden="1" customWidth="1"/>
    <col min="5129" max="5376" width="9.33203125" style="223"/>
    <col min="5377" max="5377" width="5.5" style="223" customWidth="1"/>
    <col min="5378" max="5378" width="12.5" style="223" customWidth="1"/>
    <col min="5379" max="5379" width="30.5" style="223" customWidth="1"/>
    <col min="5380" max="5380" width="13.6640625" style="223" customWidth="1"/>
    <col min="5381" max="5381" width="17.1640625" style="223" customWidth="1"/>
    <col min="5382" max="5382" width="19.5" style="223" customWidth="1"/>
    <col min="5383" max="5384" width="0" style="223" hidden="1" customWidth="1"/>
    <col min="5385" max="5632" width="9.33203125" style="223"/>
    <col min="5633" max="5633" width="5.5" style="223" customWidth="1"/>
    <col min="5634" max="5634" width="12.5" style="223" customWidth="1"/>
    <col min="5635" max="5635" width="30.5" style="223" customWidth="1"/>
    <col min="5636" max="5636" width="13.6640625" style="223" customWidth="1"/>
    <col min="5637" max="5637" width="17.1640625" style="223" customWidth="1"/>
    <col min="5638" max="5638" width="19.5" style="223" customWidth="1"/>
    <col min="5639" max="5640" width="0" style="223" hidden="1" customWidth="1"/>
    <col min="5641" max="5888" width="9.33203125" style="223"/>
    <col min="5889" max="5889" width="5.5" style="223" customWidth="1"/>
    <col min="5890" max="5890" width="12.5" style="223" customWidth="1"/>
    <col min="5891" max="5891" width="30.5" style="223" customWidth="1"/>
    <col min="5892" max="5892" width="13.6640625" style="223" customWidth="1"/>
    <col min="5893" max="5893" width="17.1640625" style="223" customWidth="1"/>
    <col min="5894" max="5894" width="19.5" style="223" customWidth="1"/>
    <col min="5895" max="5896" width="0" style="223" hidden="1" customWidth="1"/>
    <col min="5897" max="6144" width="9.33203125" style="223"/>
    <col min="6145" max="6145" width="5.5" style="223" customWidth="1"/>
    <col min="6146" max="6146" width="12.5" style="223" customWidth="1"/>
    <col min="6147" max="6147" width="30.5" style="223" customWidth="1"/>
    <col min="6148" max="6148" width="13.6640625" style="223" customWidth="1"/>
    <col min="6149" max="6149" width="17.1640625" style="223" customWidth="1"/>
    <col min="6150" max="6150" width="19.5" style="223" customWidth="1"/>
    <col min="6151" max="6152" width="0" style="223" hidden="1" customWidth="1"/>
    <col min="6153" max="6400" width="9.33203125" style="223"/>
    <col min="6401" max="6401" width="5.5" style="223" customWidth="1"/>
    <col min="6402" max="6402" width="12.5" style="223" customWidth="1"/>
    <col min="6403" max="6403" width="30.5" style="223" customWidth="1"/>
    <col min="6404" max="6404" width="13.6640625" style="223" customWidth="1"/>
    <col min="6405" max="6405" width="17.1640625" style="223" customWidth="1"/>
    <col min="6406" max="6406" width="19.5" style="223" customWidth="1"/>
    <col min="6407" max="6408" width="0" style="223" hidden="1" customWidth="1"/>
    <col min="6409" max="6656" width="9.33203125" style="223"/>
    <col min="6657" max="6657" width="5.5" style="223" customWidth="1"/>
    <col min="6658" max="6658" width="12.5" style="223" customWidth="1"/>
    <col min="6659" max="6659" width="30.5" style="223" customWidth="1"/>
    <col min="6660" max="6660" width="13.6640625" style="223" customWidth="1"/>
    <col min="6661" max="6661" width="17.1640625" style="223" customWidth="1"/>
    <col min="6662" max="6662" width="19.5" style="223" customWidth="1"/>
    <col min="6663" max="6664" width="0" style="223" hidden="1" customWidth="1"/>
    <col min="6665" max="6912" width="9.33203125" style="223"/>
    <col min="6913" max="6913" width="5.5" style="223" customWidth="1"/>
    <col min="6914" max="6914" width="12.5" style="223" customWidth="1"/>
    <col min="6915" max="6915" width="30.5" style="223" customWidth="1"/>
    <col min="6916" max="6916" width="13.6640625" style="223" customWidth="1"/>
    <col min="6917" max="6917" width="17.1640625" style="223" customWidth="1"/>
    <col min="6918" max="6918" width="19.5" style="223" customWidth="1"/>
    <col min="6919" max="6920" width="0" style="223" hidden="1" customWidth="1"/>
    <col min="6921" max="7168" width="9.33203125" style="223"/>
    <col min="7169" max="7169" width="5.5" style="223" customWidth="1"/>
    <col min="7170" max="7170" width="12.5" style="223" customWidth="1"/>
    <col min="7171" max="7171" width="30.5" style="223" customWidth="1"/>
    <col min="7172" max="7172" width="13.6640625" style="223" customWidth="1"/>
    <col min="7173" max="7173" width="17.1640625" style="223" customWidth="1"/>
    <col min="7174" max="7174" width="19.5" style="223" customWidth="1"/>
    <col min="7175" max="7176" width="0" style="223" hidden="1" customWidth="1"/>
    <col min="7177" max="7424" width="9.33203125" style="223"/>
    <col min="7425" max="7425" width="5.5" style="223" customWidth="1"/>
    <col min="7426" max="7426" width="12.5" style="223" customWidth="1"/>
    <col min="7427" max="7427" width="30.5" style="223" customWidth="1"/>
    <col min="7428" max="7428" width="13.6640625" style="223" customWidth="1"/>
    <col min="7429" max="7429" width="17.1640625" style="223" customWidth="1"/>
    <col min="7430" max="7430" width="19.5" style="223" customWidth="1"/>
    <col min="7431" max="7432" width="0" style="223" hidden="1" customWidth="1"/>
    <col min="7433" max="7680" width="9.33203125" style="223"/>
    <col min="7681" max="7681" width="5.5" style="223" customWidth="1"/>
    <col min="7682" max="7682" width="12.5" style="223" customWidth="1"/>
    <col min="7683" max="7683" width="30.5" style="223" customWidth="1"/>
    <col min="7684" max="7684" width="13.6640625" style="223" customWidth="1"/>
    <col min="7685" max="7685" width="17.1640625" style="223" customWidth="1"/>
    <col min="7686" max="7686" width="19.5" style="223" customWidth="1"/>
    <col min="7687" max="7688" width="0" style="223" hidden="1" customWidth="1"/>
    <col min="7689" max="7936" width="9.33203125" style="223"/>
    <col min="7937" max="7937" width="5.5" style="223" customWidth="1"/>
    <col min="7938" max="7938" width="12.5" style="223" customWidth="1"/>
    <col min="7939" max="7939" width="30.5" style="223" customWidth="1"/>
    <col min="7940" max="7940" width="13.6640625" style="223" customWidth="1"/>
    <col min="7941" max="7941" width="17.1640625" style="223" customWidth="1"/>
    <col min="7942" max="7942" width="19.5" style="223" customWidth="1"/>
    <col min="7943" max="7944" width="0" style="223" hidden="1" customWidth="1"/>
    <col min="7945" max="8192" width="9.33203125" style="223"/>
    <col min="8193" max="8193" width="5.5" style="223" customWidth="1"/>
    <col min="8194" max="8194" width="12.5" style="223" customWidth="1"/>
    <col min="8195" max="8195" width="30.5" style="223" customWidth="1"/>
    <col min="8196" max="8196" width="13.6640625" style="223" customWidth="1"/>
    <col min="8197" max="8197" width="17.1640625" style="223" customWidth="1"/>
    <col min="8198" max="8198" width="19.5" style="223" customWidth="1"/>
    <col min="8199" max="8200" width="0" style="223" hidden="1" customWidth="1"/>
    <col min="8201" max="8448" width="9.33203125" style="223"/>
    <col min="8449" max="8449" width="5.5" style="223" customWidth="1"/>
    <col min="8450" max="8450" width="12.5" style="223" customWidth="1"/>
    <col min="8451" max="8451" width="30.5" style="223" customWidth="1"/>
    <col min="8452" max="8452" width="13.6640625" style="223" customWidth="1"/>
    <col min="8453" max="8453" width="17.1640625" style="223" customWidth="1"/>
    <col min="8454" max="8454" width="19.5" style="223" customWidth="1"/>
    <col min="8455" max="8456" width="0" style="223" hidden="1" customWidth="1"/>
    <col min="8457" max="8704" width="9.33203125" style="223"/>
    <col min="8705" max="8705" width="5.5" style="223" customWidth="1"/>
    <col min="8706" max="8706" width="12.5" style="223" customWidth="1"/>
    <col min="8707" max="8707" width="30.5" style="223" customWidth="1"/>
    <col min="8708" max="8708" width="13.6640625" style="223" customWidth="1"/>
    <col min="8709" max="8709" width="17.1640625" style="223" customWidth="1"/>
    <col min="8710" max="8710" width="19.5" style="223" customWidth="1"/>
    <col min="8711" max="8712" width="0" style="223" hidden="1" customWidth="1"/>
    <col min="8713" max="8960" width="9.33203125" style="223"/>
    <col min="8961" max="8961" width="5.5" style="223" customWidth="1"/>
    <col min="8962" max="8962" width="12.5" style="223" customWidth="1"/>
    <col min="8963" max="8963" width="30.5" style="223" customWidth="1"/>
    <col min="8964" max="8964" width="13.6640625" style="223" customWidth="1"/>
    <col min="8965" max="8965" width="17.1640625" style="223" customWidth="1"/>
    <col min="8966" max="8966" width="19.5" style="223" customWidth="1"/>
    <col min="8967" max="8968" width="0" style="223" hidden="1" customWidth="1"/>
    <col min="8969" max="9216" width="9.33203125" style="223"/>
    <col min="9217" max="9217" width="5.5" style="223" customWidth="1"/>
    <col min="9218" max="9218" width="12.5" style="223" customWidth="1"/>
    <col min="9219" max="9219" width="30.5" style="223" customWidth="1"/>
    <col min="9220" max="9220" width="13.6640625" style="223" customWidth="1"/>
    <col min="9221" max="9221" width="17.1640625" style="223" customWidth="1"/>
    <col min="9222" max="9222" width="19.5" style="223" customWidth="1"/>
    <col min="9223" max="9224" width="0" style="223" hidden="1" customWidth="1"/>
    <col min="9225" max="9472" width="9.33203125" style="223"/>
    <col min="9473" max="9473" width="5.5" style="223" customWidth="1"/>
    <col min="9474" max="9474" width="12.5" style="223" customWidth="1"/>
    <col min="9475" max="9475" width="30.5" style="223" customWidth="1"/>
    <col min="9476" max="9476" width="13.6640625" style="223" customWidth="1"/>
    <col min="9477" max="9477" width="17.1640625" style="223" customWidth="1"/>
    <col min="9478" max="9478" width="19.5" style="223" customWidth="1"/>
    <col min="9479" max="9480" width="0" style="223" hidden="1" customWidth="1"/>
    <col min="9481" max="9728" width="9.33203125" style="223"/>
    <col min="9729" max="9729" width="5.5" style="223" customWidth="1"/>
    <col min="9730" max="9730" width="12.5" style="223" customWidth="1"/>
    <col min="9731" max="9731" width="30.5" style="223" customWidth="1"/>
    <col min="9732" max="9732" width="13.6640625" style="223" customWidth="1"/>
    <col min="9733" max="9733" width="17.1640625" style="223" customWidth="1"/>
    <col min="9734" max="9734" width="19.5" style="223" customWidth="1"/>
    <col min="9735" max="9736" width="0" style="223" hidden="1" customWidth="1"/>
    <col min="9737" max="9984" width="9.33203125" style="223"/>
    <col min="9985" max="9985" width="5.5" style="223" customWidth="1"/>
    <col min="9986" max="9986" width="12.5" style="223" customWidth="1"/>
    <col min="9987" max="9987" width="30.5" style="223" customWidth="1"/>
    <col min="9988" max="9988" width="13.6640625" style="223" customWidth="1"/>
    <col min="9989" max="9989" width="17.1640625" style="223" customWidth="1"/>
    <col min="9990" max="9990" width="19.5" style="223" customWidth="1"/>
    <col min="9991" max="9992" width="0" style="223" hidden="1" customWidth="1"/>
    <col min="9993" max="10240" width="9.33203125" style="223"/>
    <col min="10241" max="10241" width="5.5" style="223" customWidth="1"/>
    <col min="10242" max="10242" width="12.5" style="223" customWidth="1"/>
    <col min="10243" max="10243" width="30.5" style="223" customWidth="1"/>
    <col min="10244" max="10244" width="13.6640625" style="223" customWidth="1"/>
    <col min="10245" max="10245" width="17.1640625" style="223" customWidth="1"/>
    <col min="10246" max="10246" width="19.5" style="223" customWidth="1"/>
    <col min="10247" max="10248" width="0" style="223" hidden="1" customWidth="1"/>
    <col min="10249" max="10496" width="9.33203125" style="223"/>
    <col min="10497" max="10497" width="5.5" style="223" customWidth="1"/>
    <col min="10498" max="10498" width="12.5" style="223" customWidth="1"/>
    <col min="10499" max="10499" width="30.5" style="223" customWidth="1"/>
    <col min="10500" max="10500" width="13.6640625" style="223" customWidth="1"/>
    <col min="10501" max="10501" width="17.1640625" style="223" customWidth="1"/>
    <col min="10502" max="10502" width="19.5" style="223" customWidth="1"/>
    <col min="10503" max="10504" width="0" style="223" hidden="1" customWidth="1"/>
    <col min="10505" max="10752" width="9.33203125" style="223"/>
    <col min="10753" max="10753" width="5.5" style="223" customWidth="1"/>
    <col min="10754" max="10754" width="12.5" style="223" customWidth="1"/>
    <col min="10755" max="10755" width="30.5" style="223" customWidth="1"/>
    <col min="10756" max="10756" width="13.6640625" style="223" customWidth="1"/>
    <col min="10757" max="10757" width="17.1640625" style="223" customWidth="1"/>
    <col min="10758" max="10758" width="19.5" style="223" customWidth="1"/>
    <col min="10759" max="10760" width="0" style="223" hidden="1" customWidth="1"/>
    <col min="10761" max="11008" width="9.33203125" style="223"/>
    <col min="11009" max="11009" width="5.5" style="223" customWidth="1"/>
    <col min="11010" max="11010" width="12.5" style="223" customWidth="1"/>
    <col min="11011" max="11011" width="30.5" style="223" customWidth="1"/>
    <col min="11012" max="11012" width="13.6640625" style="223" customWidth="1"/>
    <col min="11013" max="11013" width="17.1640625" style="223" customWidth="1"/>
    <col min="11014" max="11014" width="19.5" style="223" customWidth="1"/>
    <col min="11015" max="11016" width="0" style="223" hidden="1" customWidth="1"/>
    <col min="11017" max="11264" width="9.33203125" style="223"/>
    <col min="11265" max="11265" width="5.5" style="223" customWidth="1"/>
    <col min="11266" max="11266" width="12.5" style="223" customWidth="1"/>
    <col min="11267" max="11267" width="30.5" style="223" customWidth="1"/>
    <col min="11268" max="11268" width="13.6640625" style="223" customWidth="1"/>
    <col min="11269" max="11269" width="17.1640625" style="223" customWidth="1"/>
    <col min="11270" max="11270" width="19.5" style="223" customWidth="1"/>
    <col min="11271" max="11272" width="0" style="223" hidden="1" customWidth="1"/>
    <col min="11273" max="11520" width="9.33203125" style="223"/>
    <col min="11521" max="11521" width="5.5" style="223" customWidth="1"/>
    <col min="11522" max="11522" width="12.5" style="223" customWidth="1"/>
    <col min="11523" max="11523" width="30.5" style="223" customWidth="1"/>
    <col min="11524" max="11524" width="13.6640625" style="223" customWidth="1"/>
    <col min="11525" max="11525" width="17.1640625" style="223" customWidth="1"/>
    <col min="11526" max="11526" width="19.5" style="223" customWidth="1"/>
    <col min="11527" max="11528" width="0" style="223" hidden="1" customWidth="1"/>
    <col min="11529" max="11776" width="9.33203125" style="223"/>
    <col min="11777" max="11777" width="5.5" style="223" customWidth="1"/>
    <col min="11778" max="11778" width="12.5" style="223" customWidth="1"/>
    <col min="11779" max="11779" width="30.5" style="223" customWidth="1"/>
    <col min="11780" max="11780" width="13.6640625" style="223" customWidth="1"/>
    <col min="11781" max="11781" width="17.1640625" style="223" customWidth="1"/>
    <col min="11782" max="11782" width="19.5" style="223" customWidth="1"/>
    <col min="11783" max="11784" width="0" style="223" hidden="1" customWidth="1"/>
    <col min="11785" max="12032" width="9.33203125" style="223"/>
    <col min="12033" max="12033" width="5.5" style="223" customWidth="1"/>
    <col min="12034" max="12034" width="12.5" style="223" customWidth="1"/>
    <col min="12035" max="12035" width="30.5" style="223" customWidth="1"/>
    <col min="12036" max="12036" width="13.6640625" style="223" customWidth="1"/>
    <col min="12037" max="12037" width="17.1640625" style="223" customWidth="1"/>
    <col min="12038" max="12038" width="19.5" style="223" customWidth="1"/>
    <col min="12039" max="12040" width="0" style="223" hidden="1" customWidth="1"/>
    <col min="12041" max="12288" width="9.33203125" style="223"/>
    <col min="12289" max="12289" width="5.5" style="223" customWidth="1"/>
    <col min="12290" max="12290" width="12.5" style="223" customWidth="1"/>
    <col min="12291" max="12291" width="30.5" style="223" customWidth="1"/>
    <col min="12292" max="12292" width="13.6640625" style="223" customWidth="1"/>
    <col min="12293" max="12293" width="17.1640625" style="223" customWidth="1"/>
    <col min="12294" max="12294" width="19.5" style="223" customWidth="1"/>
    <col min="12295" max="12296" width="0" style="223" hidden="1" customWidth="1"/>
    <col min="12297" max="12544" width="9.33203125" style="223"/>
    <col min="12545" max="12545" width="5.5" style="223" customWidth="1"/>
    <col min="12546" max="12546" width="12.5" style="223" customWidth="1"/>
    <col min="12547" max="12547" width="30.5" style="223" customWidth="1"/>
    <col min="12548" max="12548" width="13.6640625" style="223" customWidth="1"/>
    <col min="12549" max="12549" width="17.1640625" style="223" customWidth="1"/>
    <col min="12550" max="12550" width="19.5" style="223" customWidth="1"/>
    <col min="12551" max="12552" width="0" style="223" hidden="1" customWidth="1"/>
    <col min="12553" max="12800" width="9.33203125" style="223"/>
    <col min="12801" max="12801" width="5.5" style="223" customWidth="1"/>
    <col min="12802" max="12802" width="12.5" style="223" customWidth="1"/>
    <col min="12803" max="12803" width="30.5" style="223" customWidth="1"/>
    <col min="12804" max="12804" width="13.6640625" style="223" customWidth="1"/>
    <col min="12805" max="12805" width="17.1640625" style="223" customWidth="1"/>
    <col min="12806" max="12806" width="19.5" style="223" customWidth="1"/>
    <col min="12807" max="12808" width="0" style="223" hidden="1" customWidth="1"/>
    <col min="12809" max="13056" width="9.33203125" style="223"/>
    <col min="13057" max="13057" width="5.5" style="223" customWidth="1"/>
    <col min="13058" max="13058" width="12.5" style="223" customWidth="1"/>
    <col min="13059" max="13059" width="30.5" style="223" customWidth="1"/>
    <col min="13060" max="13060" width="13.6640625" style="223" customWidth="1"/>
    <col min="13061" max="13061" width="17.1640625" style="223" customWidth="1"/>
    <col min="13062" max="13062" width="19.5" style="223" customWidth="1"/>
    <col min="13063" max="13064" width="0" style="223" hidden="1" customWidth="1"/>
    <col min="13065" max="13312" width="9.33203125" style="223"/>
    <col min="13313" max="13313" width="5.5" style="223" customWidth="1"/>
    <col min="13314" max="13314" width="12.5" style="223" customWidth="1"/>
    <col min="13315" max="13315" width="30.5" style="223" customWidth="1"/>
    <col min="13316" max="13316" width="13.6640625" style="223" customWidth="1"/>
    <col min="13317" max="13317" width="17.1640625" style="223" customWidth="1"/>
    <col min="13318" max="13318" width="19.5" style="223" customWidth="1"/>
    <col min="13319" max="13320" width="0" style="223" hidden="1" customWidth="1"/>
    <col min="13321" max="13568" width="9.33203125" style="223"/>
    <col min="13569" max="13569" width="5.5" style="223" customWidth="1"/>
    <col min="13570" max="13570" width="12.5" style="223" customWidth="1"/>
    <col min="13571" max="13571" width="30.5" style="223" customWidth="1"/>
    <col min="13572" max="13572" width="13.6640625" style="223" customWidth="1"/>
    <col min="13573" max="13573" width="17.1640625" style="223" customWidth="1"/>
    <col min="13574" max="13574" width="19.5" style="223" customWidth="1"/>
    <col min="13575" max="13576" width="0" style="223" hidden="1" customWidth="1"/>
    <col min="13577" max="13824" width="9.33203125" style="223"/>
    <col min="13825" max="13825" width="5.5" style="223" customWidth="1"/>
    <col min="13826" max="13826" width="12.5" style="223" customWidth="1"/>
    <col min="13827" max="13827" width="30.5" style="223" customWidth="1"/>
    <col min="13828" max="13828" width="13.6640625" style="223" customWidth="1"/>
    <col min="13829" max="13829" width="17.1640625" style="223" customWidth="1"/>
    <col min="13830" max="13830" width="19.5" style="223" customWidth="1"/>
    <col min="13831" max="13832" width="0" style="223" hidden="1" customWidth="1"/>
    <col min="13833" max="14080" width="9.33203125" style="223"/>
    <col min="14081" max="14081" width="5.5" style="223" customWidth="1"/>
    <col min="14082" max="14082" width="12.5" style="223" customWidth="1"/>
    <col min="14083" max="14083" width="30.5" style="223" customWidth="1"/>
    <col min="14084" max="14084" width="13.6640625" style="223" customWidth="1"/>
    <col min="14085" max="14085" width="17.1640625" style="223" customWidth="1"/>
    <col min="14086" max="14086" width="19.5" style="223" customWidth="1"/>
    <col min="14087" max="14088" width="0" style="223" hidden="1" customWidth="1"/>
    <col min="14089" max="14336" width="9.33203125" style="223"/>
    <col min="14337" max="14337" width="5.5" style="223" customWidth="1"/>
    <col min="14338" max="14338" width="12.5" style="223" customWidth="1"/>
    <col min="14339" max="14339" width="30.5" style="223" customWidth="1"/>
    <col min="14340" max="14340" width="13.6640625" style="223" customWidth="1"/>
    <col min="14341" max="14341" width="17.1640625" style="223" customWidth="1"/>
    <col min="14342" max="14342" width="19.5" style="223" customWidth="1"/>
    <col min="14343" max="14344" width="0" style="223" hidden="1" customWidth="1"/>
    <col min="14345" max="14592" width="9.33203125" style="223"/>
    <col min="14593" max="14593" width="5.5" style="223" customWidth="1"/>
    <col min="14594" max="14594" width="12.5" style="223" customWidth="1"/>
    <col min="14595" max="14595" width="30.5" style="223" customWidth="1"/>
    <col min="14596" max="14596" width="13.6640625" style="223" customWidth="1"/>
    <col min="14597" max="14597" width="17.1640625" style="223" customWidth="1"/>
    <col min="14598" max="14598" width="19.5" style="223" customWidth="1"/>
    <col min="14599" max="14600" width="0" style="223" hidden="1" customWidth="1"/>
    <col min="14601" max="14848" width="9.33203125" style="223"/>
    <col min="14849" max="14849" width="5.5" style="223" customWidth="1"/>
    <col min="14850" max="14850" width="12.5" style="223" customWidth="1"/>
    <col min="14851" max="14851" width="30.5" style="223" customWidth="1"/>
    <col min="14852" max="14852" width="13.6640625" style="223" customWidth="1"/>
    <col min="14853" max="14853" width="17.1640625" style="223" customWidth="1"/>
    <col min="14854" max="14854" width="19.5" style="223" customWidth="1"/>
    <col min="14855" max="14856" width="0" style="223" hidden="1" customWidth="1"/>
    <col min="14857" max="15104" width="9.33203125" style="223"/>
    <col min="15105" max="15105" width="5.5" style="223" customWidth="1"/>
    <col min="15106" max="15106" width="12.5" style="223" customWidth="1"/>
    <col min="15107" max="15107" width="30.5" style="223" customWidth="1"/>
    <col min="15108" max="15108" width="13.6640625" style="223" customWidth="1"/>
    <col min="15109" max="15109" width="17.1640625" style="223" customWidth="1"/>
    <col min="15110" max="15110" width="19.5" style="223" customWidth="1"/>
    <col min="15111" max="15112" width="0" style="223" hidden="1" customWidth="1"/>
    <col min="15113" max="15360" width="9.33203125" style="223"/>
    <col min="15361" max="15361" width="5.5" style="223" customWidth="1"/>
    <col min="15362" max="15362" width="12.5" style="223" customWidth="1"/>
    <col min="15363" max="15363" width="30.5" style="223" customWidth="1"/>
    <col min="15364" max="15364" width="13.6640625" style="223" customWidth="1"/>
    <col min="15365" max="15365" width="17.1640625" style="223" customWidth="1"/>
    <col min="15366" max="15366" width="19.5" style="223" customWidth="1"/>
    <col min="15367" max="15368" width="0" style="223" hidden="1" customWidth="1"/>
    <col min="15369" max="15616" width="9.33203125" style="223"/>
    <col min="15617" max="15617" width="5.5" style="223" customWidth="1"/>
    <col min="15618" max="15618" width="12.5" style="223" customWidth="1"/>
    <col min="15619" max="15619" width="30.5" style="223" customWidth="1"/>
    <col min="15620" max="15620" width="13.6640625" style="223" customWidth="1"/>
    <col min="15621" max="15621" width="17.1640625" style="223" customWidth="1"/>
    <col min="15622" max="15622" width="19.5" style="223" customWidth="1"/>
    <col min="15623" max="15624" width="0" style="223" hidden="1" customWidth="1"/>
    <col min="15625" max="15872" width="9.33203125" style="223"/>
    <col min="15873" max="15873" width="5.5" style="223" customWidth="1"/>
    <col min="15874" max="15874" width="12.5" style="223" customWidth="1"/>
    <col min="15875" max="15875" width="30.5" style="223" customWidth="1"/>
    <col min="15876" max="15876" width="13.6640625" style="223" customWidth="1"/>
    <col min="15877" max="15877" width="17.1640625" style="223" customWidth="1"/>
    <col min="15878" max="15878" width="19.5" style="223" customWidth="1"/>
    <col min="15879" max="15880" width="0" style="223" hidden="1" customWidth="1"/>
    <col min="15881" max="16128" width="9.33203125" style="223"/>
    <col min="16129" max="16129" width="5.5" style="223" customWidth="1"/>
    <col min="16130" max="16130" width="12.5" style="223" customWidth="1"/>
    <col min="16131" max="16131" width="30.5" style="223" customWidth="1"/>
    <col min="16132" max="16132" width="13.6640625" style="223" customWidth="1"/>
    <col min="16133" max="16133" width="17.1640625" style="223" customWidth="1"/>
    <col min="16134" max="16134" width="19.5" style="223" customWidth="1"/>
    <col min="16135" max="16136" width="0" style="223" hidden="1" customWidth="1"/>
    <col min="16137" max="16384" width="9.33203125" style="223"/>
  </cols>
  <sheetData>
    <row r="3" spans="1:8" x14ac:dyDescent="0.3">
      <c r="A3" s="227"/>
      <c r="B3" s="228" t="s">
        <v>1773</v>
      </c>
      <c r="C3" s="228"/>
      <c r="D3" s="229"/>
      <c r="E3" s="230"/>
      <c r="F3" s="231"/>
      <c r="G3" s="227"/>
    </row>
    <row r="4" spans="1:8" x14ac:dyDescent="0.3">
      <c r="A4" s="227"/>
      <c r="B4" s="228" t="s">
        <v>1774</v>
      </c>
      <c r="C4" s="228"/>
      <c r="D4" s="229"/>
      <c r="E4" s="230"/>
      <c r="F4" s="231"/>
      <c r="G4" s="227"/>
    </row>
    <row r="5" spans="1:8" x14ac:dyDescent="0.3">
      <c r="A5" s="227"/>
      <c r="B5" s="228" t="s">
        <v>1775</v>
      </c>
      <c r="C5" s="228"/>
      <c r="D5" s="229"/>
      <c r="E5" s="230"/>
      <c r="F5" s="231"/>
      <c r="G5" s="227"/>
    </row>
    <row r="6" spans="1:8" ht="17.25" thickBot="1" x14ac:dyDescent="0.35">
      <c r="A6" s="227"/>
      <c r="B6" s="228"/>
      <c r="C6" s="228"/>
      <c r="D6" s="229"/>
      <c r="E6" s="230"/>
      <c r="F6" s="231"/>
      <c r="G6" s="227"/>
    </row>
    <row r="7" spans="1:8" s="237" customFormat="1" ht="33.950000000000003" customHeight="1" thickBot="1" x14ac:dyDescent="0.25">
      <c r="A7" s="232" t="s">
        <v>1776</v>
      </c>
      <c r="B7" s="233"/>
      <c r="C7" s="233"/>
      <c r="D7" s="234"/>
      <c r="E7" s="235"/>
      <c r="F7" s="236"/>
    </row>
    <row r="8" spans="1:8" ht="17.25" thickBot="1" x14ac:dyDescent="0.35">
      <c r="A8" s="238" t="s">
        <v>1777</v>
      </c>
      <c r="B8" s="239"/>
      <c r="C8" s="239"/>
      <c r="D8" s="240" t="s">
        <v>1778</v>
      </c>
      <c r="E8" s="241" t="s">
        <v>1779</v>
      </c>
      <c r="F8" s="242" t="s">
        <v>1780</v>
      </c>
    </row>
    <row r="9" spans="1:8" x14ac:dyDescent="0.3">
      <c r="A9" s="243">
        <v>1</v>
      </c>
      <c r="B9" s="244" t="s">
        <v>1781</v>
      </c>
      <c r="C9" s="244"/>
      <c r="D9" s="245"/>
      <c r="E9" s="246"/>
      <c r="F9" s="247">
        <f>PS_elektro!G25</f>
        <v>0</v>
      </c>
      <c r="H9" s="223">
        <v>9</v>
      </c>
    </row>
    <row r="10" spans="1:8" x14ac:dyDescent="0.3">
      <c r="A10" s="243">
        <v>2</v>
      </c>
      <c r="B10" s="244" t="s">
        <v>1782</v>
      </c>
      <c r="C10" s="244"/>
      <c r="D10" s="245">
        <v>3.6</v>
      </c>
      <c r="E10" s="246">
        <f>SUM(F9:F9)</f>
        <v>0</v>
      </c>
      <c r="F10" s="247">
        <f>D10*E10/100</f>
        <v>0</v>
      </c>
      <c r="H10" s="223">
        <v>10</v>
      </c>
    </row>
    <row r="11" spans="1:8" x14ac:dyDescent="0.3">
      <c r="A11" s="243">
        <v>3</v>
      </c>
      <c r="B11" s="244" t="s">
        <v>1783</v>
      </c>
      <c r="C11" s="244"/>
      <c r="D11" s="245">
        <v>1</v>
      </c>
      <c r="E11" s="246">
        <f>SUM(F9:F9)</f>
        <v>0</v>
      </c>
      <c r="F11" s="247">
        <f>D11*E11/100</f>
        <v>0</v>
      </c>
      <c r="H11" s="223">
        <v>12</v>
      </c>
    </row>
    <row r="12" spans="1:8" x14ac:dyDescent="0.3">
      <c r="A12" s="243">
        <v>4</v>
      </c>
      <c r="B12" s="244" t="s">
        <v>1784</v>
      </c>
      <c r="C12" s="244"/>
      <c r="D12" s="245"/>
      <c r="E12" s="246"/>
      <c r="F12" s="247">
        <f>PS_elektro!G71</f>
        <v>0</v>
      </c>
      <c r="H12" s="223">
        <v>13</v>
      </c>
    </row>
    <row r="13" spans="1:8" x14ac:dyDescent="0.3">
      <c r="A13" s="243">
        <v>5</v>
      </c>
      <c r="B13" s="244" t="s">
        <v>1785</v>
      </c>
      <c r="C13" s="244"/>
      <c r="D13" s="245">
        <v>5</v>
      </c>
      <c r="E13" s="246">
        <f>PS_elektro!N71</f>
        <v>0</v>
      </c>
      <c r="F13" s="247">
        <f>D13*E13/100</f>
        <v>0</v>
      </c>
      <c r="H13" s="223">
        <v>14</v>
      </c>
    </row>
    <row r="14" spans="1:8" x14ac:dyDescent="0.3">
      <c r="A14" s="243">
        <v>6</v>
      </c>
      <c r="B14" s="244" t="s">
        <v>1786</v>
      </c>
      <c r="C14" s="244"/>
      <c r="D14" s="245">
        <v>3</v>
      </c>
      <c r="E14" s="246">
        <f>SUM(F12:F12)</f>
        <v>0</v>
      </c>
      <c r="F14" s="247">
        <f>D14*E14/100</f>
        <v>0</v>
      </c>
      <c r="H14" s="223">
        <v>15</v>
      </c>
    </row>
    <row r="15" spans="1:8" x14ac:dyDescent="0.3">
      <c r="A15" s="243">
        <v>7</v>
      </c>
      <c r="B15" s="244" t="s">
        <v>1787</v>
      </c>
      <c r="C15" s="244"/>
      <c r="D15" s="245"/>
      <c r="E15" s="246"/>
      <c r="F15" s="247">
        <f>PS_elektro!G78</f>
        <v>0</v>
      </c>
      <c r="H15" s="223">
        <v>17</v>
      </c>
    </row>
    <row r="16" spans="1:8" x14ac:dyDescent="0.3">
      <c r="A16" s="243">
        <v>8</v>
      </c>
      <c r="B16" s="244" t="s">
        <v>1788</v>
      </c>
      <c r="C16" s="244"/>
      <c r="D16" s="245"/>
      <c r="E16" s="246"/>
      <c r="F16" s="247">
        <f>PS_elektro!G127</f>
        <v>0</v>
      </c>
      <c r="G16" s="226">
        <f>SUM(F12:F14)</f>
        <v>0</v>
      </c>
      <c r="H16" s="223">
        <v>18</v>
      </c>
    </row>
    <row r="17" spans="1:8" x14ac:dyDescent="0.3">
      <c r="A17" s="243">
        <v>9</v>
      </c>
      <c r="B17" s="244" t="s">
        <v>1789</v>
      </c>
      <c r="C17" s="244"/>
      <c r="D17" s="245"/>
      <c r="E17" s="246"/>
      <c r="F17" s="247">
        <f>PS_elektro!G135</f>
        <v>0</v>
      </c>
      <c r="G17" s="226">
        <f>SUM(F15:F15)</f>
        <v>0</v>
      </c>
      <c r="H17" s="223">
        <v>21</v>
      </c>
    </row>
    <row r="18" spans="1:8" x14ac:dyDescent="0.3">
      <c r="A18" s="243">
        <v>10</v>
      </c>
      <c r="B18" s="244" t="s">
        <v>1790</v>
      </c>
      <c r="C18" s="244"/>
      <c r="D18" s="245">
        <v>6</v>
      </c>
      <c r="E18" s="246">
        <f>SUM(F16:G16)</f>
        <v>0</v>
      </c>
      <c r="F18" s="247">
        <f>D18*E18/100</f>
        <v>0</v>
      </c>
      <c r="H18" s="223">
        <v>22</v>
      </c>
    </row>
    <row r="19" spans="1:8" ht="17.25" thickBot="1" x14ac:dyDescent="0.35">
      <c r="A19" s="243">
        <v>11</v>
      </c>
      <c r="B19" s="244" t="s">
        <v>1791</v>
      </c>
      <c r="C19" s="244"/>
      <c r="D19" s="245">
        <v>1</v>
      </c>
      <c r="E19" s="246">
        <f>SUM(F17:G17)</f>
        <v>0</v>
      </c>
      <c r="F19" s="247">
        <f>D19*E19/100</f>
        <v>0</v>
      </c>
      <c r="H19" s="223">
        <v>23</v>
      </c>
    </row>
    <row r="20" spans="1:8" x14ac:dyDescent="0.3">
      <c r="A20" s="248">
        <v>12</v>
      </c>
      <c r="B20" s="249" t="s">
        <v>1792</v>
      </c>
      <c r="C20" s="249"/>
      <c r="D20" s="250"/>
      <c r="E20" s="251"/>
      <c r="F20" s="252">
        <f>SUM(F9:F10)</f>
        <v>0</v>
      </c>
      <c r="H20" s="223">
        <v>25</v>
      </c>
    </row>
    <row r="21" spans="1:8" x14ac:dyDescent="0.3">
      <c r="A21" s="243">
        <v>13</v>
      </c>
      <c r="B21" s="244" t="s">
        <v>1793</v>
      </c>
      <c r="C21" s="244"/>
      <c r="D21" s="245"/>
      <c r="E21" s="246"/>
      <c r="F21" s="247">
        <f>SUM(F11:F19)</f>
        <v>0</v>
      </c>
      <c r="H21" s="223">
        <v>26</v>
      </c>
    </row>
    <row r="22" spans="1:8" ht="17.25" thickBot="1" x14ac:dyDescent="0.35">
      <c r="A22" s="243">
        <v>14</v>
      </c>
      <c r="B22" s="244" t="s">
        <v>1794</v>
      </c>
      <c r="C22" s="244"/>
      <c r="D22" s="245"/>
      <c r="E22" s="246"/>
      <c r="F22" s="247">
        <f>PS_elektro!G138</f>
        <v>0</v>
      </c>
      <c r="H22" s="223">
        <v>27</v>
      </c>
    </row>
    <row r="23" spans="1:8" x14ac:dyDescent="0.3">
      <c r="A23" s="253">
        <v>15</v>
      </c>
      <c r="B23" s="254" t="s">
        <v>1795</v>
      </c>
      <c r="C23" s="254"/>
      <c r="D23" s="255"/>
      <c r="E23" s="256"/>
      <c r="F23" s="257">
        <f>SUM(F20:F22)</f>
        <v>0</v>
      </c>
      <c r="G23" s="226">
        <f>SUM(F23:F23)</f>
        <v>0</v>
      </c>
      <c r="H23" s="223">
        <v>28</v>
      </c>
    </row>
    <row r="24" spans="1:8" x14ac:dyDescent="0.3">
      <c r="A24" s="258"/>
      <c r="B24" s="259"/>
      <c r="C24" s="259"/>
      <c r="D24" s="260"/>
      <c r="E24" s="261"/>
      <c r="F24" s="262"/>
    </row>
    <row r="25" spans="1:8" x14ac:dyDescent="0.3">
      <c r="A25" s="243">
        <v>16</v>
      </c>
      <c r="B25" s="244" t="s">
        <v>1796</v>
      </c>
      <c r="C25" s="244"/>
      <c r="D25" s="245"/>
      <c r="E25" s="246"/>
      <c r="F25" s="421"/>
      <c r="H25" s="223">
        <v>35</v>
      </c>
    </row>
    <row r="26" spans="1:8" x14ac:dyDescent="0.3">
      <c r="A26" s="243">
        <v>17</v>
      </c>
      <c r="B26" s="244" t="s">
        <v>1797</v>
      </c>
      <c r="C26" s="244"/>
      <c r="D26" s="245"/>
      <c r="E26" s="246"/>
      <c r="F26" s="421"/>
      <c r="H26" s="223">
        <v>36</v>
      </c>
    </row>
    <row r="27" spans="1:8" ht="17.25" thickBot="1" x14ac:dyDescent="0.35">
      <c r="A27" s="243">
        <v>18</v>
      </c>
      <c r="B27" s="244" t="s">
        <v>1798</v>
      </c>
      <c r="C27" s="244"/>
      <c r="D27" s="245"/>
      <c r="E27" s="246"/>
      <c r="F27" s="247">
        <f>PS_elektro!G141</f>
        <v>0</v>
      </c>
      <c r="H27" s="223">
        <v>38</v>
      </c>
    </row>
    <row r="28" spans="1:8" x14ac:dyDescent="0.3">
      <c r="A28" s="253">
        <v>19</v>
      </c>
      <c r="B28" s="254" t="s">
        <v>1799</v>
      </c>
      <c r="C28" s="254"/>
      <c r="D28" s="255"/>
      <c r="E28" s="256"/>
      <c r="F28" s="257">
        <f>SUM(F25:F27)</f>
        <v>0</v>
      </c>
      <c r="G28" s="226">
        <f>SUM(F28:F28)</f>
        <v>0</v>
      </c>
      <c r="H28" s="223">
        <v>41</v>
      </c>
    </row>
    <row r="29" spans="1:8" x14ac:dyDescent="0.3">
      <c r="A29" s="258"/>
      <c r="B29" s="259"/>
      <c r="C29" s="259"/>
      <c r="D29" s="260"/>
      <c r="E29" s="261"/>
      <c r="F29" s="262"/>
    </row>
    <row r="30" spans="1:8" x14ac:dyDescent="0.3">
      <c r="A30" s="243">
        <v>20</v>
      </c>
      <c r="B30" s="244" t="s">
        <v>1800</v>
      </c>
      <c r="C30" s="244"/>
      <c r="D30" s="245"/>
      <c r="E30" s="246"/>
      <c r="F30" s="247">
        <f>SUM(G20:G29)</f>
        <v>0</v>
      </c>
      <c r="H30" s="223">
        <v>43</v>
      </c>
    </row>
    <row r="31" spans="1:8" ht="17.25" thickBot="1" x14ac:dyDescent="0.35">
      <c r="A31" s="243">
        <v>21</v>
      </c>
      <c r="B31" s="244" t="s">
        <v>1801</v>
      </c>
      <c r="C31" s="244"/>
      <c r="D31" s="245">
        <v>21</v>
      </c>
      <c r="E31" s="246">
        <f>SUM(F30:F30)</f>
        <v>0</v>
      </c>
      <c r="F31" s="247">
        <f>D31*E31/100</f>
        <v>0</v>
      </c>
      <c r="H31" s="223">
        <v>46</v>
      </c>
    </row>
    <row r="32" spans="1:8" ht="18" thickTop="1" thickBot="1" x14ac:dyDescent="0.35">
      <c r="A32" s="263">
        <v>22</v>
      </c>
      <c r="B32" s="264" t="s">
        <v>1802</v>
      </c>
      <c r="C32" s="264"/>
      <c r="D32" s="265"/>
      <c r="E32" s="266"/>
      <c r="F32" s="267">
        <f>SUM(F30:F31)</f>
        <v>0</v>
      </c>
      <c r="H32" s="223">
        <v>48</v>
      </c>
    </row>
    <row r="33" spans="1:6" x14ac:dyDescent="0.3">
      <c r="A33" s="227"/>
      <c r="B33" s="227"/>
      <c r="C33" s="227"/>
      <c r="D33" s="229"/>
      <c r="E33" s="230"/>
      <c r="F33" s="231"/>
    </row>
    <row r="34" spans="1:6" x14ac:dyDescent="0.3">
      <c r="A34" s="227"/>
      <c r="B34" s="227"/>
      <c r="C34" s="227"/>
      <c r="D34" s="229"/>
      <c r="E34" s="230"/>
      <c r="F34" s="231"/>
    </row>
    <row r="35" spans="1:6" x14ac:dyDescent="0.3">
      <c r="A35" s="227" t="s">
        <v>1803</v>
      </c>
      <c r="B35" s="227"/>
      <c r="C35" s="227"/>
      <c r="D35" s="229"/>
      <c r="E35" s="230"/>
      <c r="F35" s="231"/>
    </row>
    <row r="36" spans="1:6" x14ac:dyDescent="0.3">
      <c r="A36" s="227" t="s">
        <v>1804</v>
      </c>
      <c r="B36" s="227"/>
      <c r="C36" s="227"/>
      <c r="D36" s="229"/>
      <c r="E36" s="230"/>
      <c r="F36" s="231"/>
    </row>
    <row r="37" spans="1:6" x14ac:dyDescent="0.3">
      <c r="A37" s="227"/>
      <c r="B37" s="227"/>
      <c r="C37" s="227"/>
      <c r="D37" s="229"/>
      <c r="E37" s="230"/>
      <c r="F37" s="231"/>
    </row>
    <row r="38" spans="1:6" x14ac:dyDescent="0.3">
      <c r="A38" s="227"/>
      <c r="B38" s="227"/>
      <c r="C38" s="227"/>
      <c r="D38" s="229"/>
      <c r="E38" s="230"/>
      <c r="F38" s="231"/>
    </row>
  </sheetData>
  <sheetProtection algorithmName="SHA-512" hashValue="x5R+nctJDt98WUfADMiPy5DIRHgVhVd2cXYV2fqoZH42DznlF/ZrCea0wtJ6eANY725UXepzeNerrq9BadEk3w==" saltValue="479q3xfbidwD55I11td8+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186"/>
  <sheetViews>
    <sheetView view="pageBreakPreview" topLeftCell="A103" zoomScaleNormal="100" zoomScaleSheetLayoutView="100" workbookViewId="0">
      <selection activeCell="E130" sqref="E130:F130"/>
    </sheetView>
  </sheetViews>
  <sheetFormatPr defaultRowHeight="16.5" x14ac:dyDescent="0.3"/>
  <cols>
    <col min="1" max="1" width="4.83203125" style="223" bestFit="1" customWidth="1"/>
    <col min="2" max="2" width="11.6640625" style="223" bestFit="1" customWidth="1"/>
    <col min="3" max="3" width="75.83203125" style="223" bestFit="1" customWidth="1"/>
    <col min="4" max="4" width="4.1640625" style="223" bestFit="1" customWidth="1"/>
    <col min="5" max="5" width="9.6640625" style="223" bestFit="1" customWidth="1"/>
    <col min="6" max="6" width="14.1640625" style="223" bestFit="1" customWidth="1"/>
    <col min="7" max="7" width="17.1640625" style="223" bestFit="1" customWidth="1"/>
    <col min="8" max="8" width="7.83203125" style="223" bestFit="1" customWidth="1"/>
    <col min="9" max="9" width="11.83203125" style="223" bestFit="1" customWidth="1"/>
    <col min="10" max="10" width="6.33203125" style="337" hidden="1" customWidth="1"/>
    <col min="11" max="11" width="6.33203125" style="223" hidden="1" customWidth="1"/>
    <col min="12" max="12" width="0" style="223" hidden="1" customWidth="1"/>
    <col min="13" max="13" width="5.33203125" style="223" hidden="1" customWidth="1"/>
    <col min="14" max="14" width="7.83203125" style="223" hidden="1" customWidth="1"/>
    <col min="15" max="256" width="9.33203125" style="223"/>
    <col min="257" max="257" width="4.83203125" style="223" bestFit="1" customWidth="1"/>
    <col min="258" max="258" width="11.6640625" style="223" bestFit="1" customWidth="1"/>
    <col min="259" max="259" width="75.83203125" style="223" bestFit="1" customWidth="1"/>
    <col min="260" max="260" width="4.1640625" style="223" bestFit="1" customWidth="1"/>
    <col min="261" max="261" width="9.6640625" style="223" bestFit="1" customWidth="1"/>
    <col min="262" max="262" width="14.1640625" style="223" bestFit="1" customWidth="1"/>
    <col min="263" max="263" width="17.1640625" style="223" bestFit="1" customWidth="1"/>
    <col min="264" max="264" width="7.83203125" style="223" bestFit="1" customWidth="1"/>
    <col min="265" max="265" width="11.83203125" style="223" bestFit="1" customWidth="1"/>
    <col min="266" max="270" width="0" style="223" hidden="1" customWidth="1"/>
    <col min="271" max="512" width="9.33203125" style="223"/>
    <col min="513" max="513" width="4.83203125" style="223" bestFit="1" customWidth="1"/>
    <col min="514" max="514" width="11.6640625" style="223" bestFit="1" customWidth="1"/>
    <col min="515" max="515" width="75.83203125" style="223" bestFit="1" customWidth="1"/>
    <col min="516" max="516" width="4.1640625" style="223" bestFit="1" customWidth="1"/>
    <col min="517" max="517" width="9.6640625" style="223" bestFit="1" customWidth="1"/>
    <col min="518" max="518" width="14.1640625" style="223" bestFit="1" customWidth="1"/>
    <col min="519" max="519" width="17.1640625" style="223" bestFit="1" customWidth="1"/>
    <col min="520" max="520" width="7.83203125" style="223" bestFit="1" customWidth="1"/>
    <col min="521" max="521" width="11.83203125" style="223" bestFit="1" customWidth="1"/>
    <col min="522" max="526" width="0" style="223" hidden="1" customWidth="1"/>
    <col min="527" max="768" width="9.33203125" style="223"/>
    <col min="769" max="769" width="4.83203125" style="223" bestFit="1" customWidth="1"/>
    <col min="770" max="770" width="11.6640625" style="223" bestFit="1" customWidth="1"/>
    <col min="771" max="771" width="75.83203125" style="223" bestFit="1" customWidth="1"/>
    <col min="772" max="772" width="4.1640625" style="223" bestFit="1" customWidth="1"/>
    <col min="773" max="773" width="9.6640625" style="223" bestFit="1" customWidth="1"/>
    <col min="774" max="774" width="14.1640625" style="223" bestFit="1" customWidth="1"/>
    <col min="775" max="775" width="17.1640625" style="223" bestFit="1" customWidth="1"/>
    <col min="776" max="776" width="7.83203125" style="223" bestFit="1" customWidth="1"/>
    <col min="777" max="777" width="11.83203125" style="223" bestFit="1" customWidth="1"/>
    <col min="778" max="782" width="0" style="223" hidden="1" customWidth="1"/>
    <col min="783" max="1024" width="9.33203125" style="223"/>
    <col min="1025" max="1025" width="4.83203125" style="223" bestFit="1" customWidth="1"/>
    <col min="1026" max="1026" width="11.6640625" style="223" bestFit="1" customWidth="1"/>
    <col min="1027" max="1027" width="75.83203125" style="223" bestFit="1" customWidth="1"/>
    <col min="1028" max="1028" width="4.1640625" style="223" bestFit="1" customWidth="1"/>
    <col min="1029" max="1029" width="9.6640625" style="223" bestFit="1" customWidth="1"/>
    <col min="1030" max="1030" width="14.1640625" style="223" bestFit="1" customWidth="1"/>
    <col min="1031" max="1031" width="17.1640625" style="223" bestFit="1" customWidth="1"/>
    <col min="1032" max="1032" width="7.83203125" style="223" bestFit="1" customWidth="1"/>
    <col min="1033" max="1033" width="11.83203125" style="223" bestFit="1" customWidth="1"/>
    <col min="1034" max="1038" width="0" style="223" hidden="1" customWidth="1"/>
    <col min="1039" max="1280" width="9.33203125" style="223"/>
    <col min="1281" max="1281" width="4.83203125" style="223" bestFit="1" customWidth="1"/>
    <col min="1282" max="1282" width="11.6640625" style="223" bestFit="1" customWidth="1"/>
    <col min="1283" max="1283" width="75.83203125" style="223" bestFit="1" customWidth="1"/>
    <col min="1284" max="1284" width="4.1640625" style="223" bestFit="1" customWidth="1"/>
    <col min="1285" max="1285" width="9.6640625" style="223" bestFit="1" customWidth="1"/>
    <col min="1286" max="1286" width="14.1640625" style="223" bestFit="1" customWidth="1"/>
    <col min="1287" max="1287" width="17.1640625" style="223" bestFit="1" customWidth="1"/>
    <col min="1288" max="1288" width="7.83203125" style="223" bestFit="1" customWidth="1"/>
    <col min="1289" max="1289" width="11.83203125" style="223" bestFit="1" customWidth="1"/>
    <col min="1290" max="1294" width="0" style="223" hidden="1" customWidth="1"/>
    <col min="1295" max="1536" width="9.33203125" style="223"/>
    <col min="1537" max="1537" width="4.83203125" style="223" bestFit="1" customWidth="1"/>
    <col min="1538" max="1538" width="11.6640625" style="223" bestFit="1" customWidth="1"/>
    <col min="1539" max="1539" width="75.83203125" style="223" bestFit="1" customWidth="1"/>
    <col min="1540" max="1540" width="4.1640625" style="223" bestFit="1" customWidth="1"/>
    <col min="1541" max="1541" width="9.6640625" style="223" bestFit="1" customWidth="1"/>
    <col min="1542" max="1542" width="14.1640625" style="223" bestFit="1" customWidth="1"/>
    <col min="1543" max="1543" width="17.1640625" style="223" bestFit="1" customWidth="1"/>
    <col min="1544" max="1544" width="7.83203125" style="223" bestFit="1" customWidth="1"/>
    <col min="1545" max="1545" width="11.83203125" style="223" bestFit="1" customWidth="1"/>
    <col min="1546" max="1550" width="0" style="223" hidden="1" customWidth="1"/>
    <col min="1551" max="1792" width="9.33203125" style="223"/>
    <col min="1793" max="1793" width="4.83203125" style="223" bestFit="1" customWidth="1"/>
    <col min="1794" max="1794" width="11.6640625" style="223" bestFit="1" customWidth="1"/>
    <col min="1795" max="1795" width="75.83203125" style="223" bestFit="1" customWidth="1"/>
    <col min="1796" max="1796" width="4.1640625" style="223" bestFit="1" customWidth="1"/>
    <col min="1797" max="1797" width="9.6640625" style="223" bestFit="1" customWidth="1"/>
    <col min="1798" max="1798" width="14.1640625" style="223" bestFit="1" customWidth="1"/>
    <col min="1799" max="1799" width="17.1640625" style="223" bestFit="1" customWidth="1"/>
    <col min="1800" max="1800" width="7.83203125" style="223" bestFit="1" customWidth="1"/>
    <col min="1801" max="1801" width="11.83203125" style="223" bestFit="1" customWidth="1"/>
    <col min="1802" max="1806" width="0" style="223" hidden="1" customWidth="1"/>
    <col min="1807" max="2048" width="9.33203125" style="223"/>
    <col min="2049" max="2049" width="4.83203125" style="223" bestFit="1" customWidth="1"/>
    <col min="2050" max="2050" width="11.6640625" style="223" bestFit="1" customWidth="1"/>
    <col min="2051" max="2051" width="75.83203125" style="223" bestFit="1" customWidth="1"/>
    <col min="2052" max="2052" width="4.1640625" style="223" bestFit="1" customWidth="1"/>
    <col min="2053" max="2053" width="9.6640625" style="223" bestFit="1" customWidth="1"/>
    <col min="2054" max="2054" width="14.1640625" style="223" bestFit="1" customWidth="1"/>
    <col min="2055" max="2055" width="17.1640625" style="223" bestFit="1" customWidth="1"/>
    <col min="2056" max="2056" width="7.83203125" style="223" bestFit="1" customWidth="1"/>
    <col min="2057" max="2057" width="11.83203125" style="223" bestFit="1" customWidth="1"/>
    <col min="2058" max="2062" width="0" style="223" hidden="1" customWidth="1"/>
    <col min="2063" max="2304" width="9.33203125" style="223"/>
    <col min="2305" max="2305" width="4.83203125" style="223" bestFit="1" customWidth="1"/>
    <col min="2306" max="2306" width="11.6640625" style="223" bestFit="1" customWidth="1"/>
    <col min="2307" max="2307" width="75.83203125" style="223" bestFit="1" customWidth="1"/>
    <col min="2308" max="2308" width="4.1640625" style="223" bestFit="1" customWidth="1"/>
    <col min="2309" max="2309" width="9.6640625" style="223" bestFit="1" customWidth="1"/>
    <col min="2310" max="2310" width="14.1640625" style="223" bestFit="1" customWidth="1"/>
    <col min="2311" max="2311" width="17.1640625" style="223" bestFit="1" customWidth="1"/>
    <col min="2312" max="2312" width="7.83203125" style="223" bestFit="1" customWidth="1"/>
    <col min="2313" max="2313" width="11.83203125" style="223" bestFit="1" customWidth="1"/>
    <col min="2314" max="2318" width="0" style="223" hidden="1" customWidth="1"/>
    <col min="2319" max="2560" width="9.33203125" style="223"/>
    <col min="2561" max="2561" width="4.83203125" style="223" bestFit="1" customWidth="1"/>
    <col min="2562" max="2562" width="11.6640625" style="223" bestFit="1" customWidth="1"/>
    <col min="2563" max="2563" width="75.83203125" style="223" bestFit="1" customWidth="1"/>
    <col min="2564" max="2564" width="4.1640625" style="223" bestFit="1" customWidth="1"/>
    <col min="2565" max="2565" width="9.6640625" style="223" bestFit="1" customWidth="1"/>
    <col min="2566" max="2566" width="14.1640625" style="223" bestFit="1" customWidth="1"/>
    <col min="2567" max="2567" width="17.1640625" style="223" bestFit="1" customWidth="1"/>
    <col min="2568" max="2568" width="7.83203125" style="223" bestFit="1" customWidth="1"/>
    <col min="2569" max="2569" width="11.83203125" style="223" bestFit="1" customWidth="1"/>
    <col min="2570" max="2574" width="0" style="223" hidden="1" customWidth="1"/>
    <col min="2575" max="2816" width="9.33203125" style="223"/>
    <col min="2817" max="2817" width="4.83203125" style="223" bestFit="1" customWidth="1"/>
    <col min="2818" max="2818" width="11.6640625" style="223" bestFit="1" customWidth="1"/>
    <col min="2819" max="2819" width="75.83203125" style="223" bestFit="1" customWidth="1"/>
    <col min="2820" max="2820" width="4.1640625" style="223" bestFit="1" customWidth="1"/>
    <col min="2821" max="2821" width="9.6640625" style="223" bestFit="1" customWidth="1"/>
    <col min="2822" max="2822" width="14.1640625" style="223" bestFit="1" customWidth="1"/>
    <col min="2823" max="2823" width="17.1640625" style="223" bestFit="1" customWidth="1"/>
    <col min="2824" max="2824" width="7.83203125" style="223" bestFit="1" customWidth="1"/>
    <col min="2825" max="2825" width="11.83203125" style="223" bestFit="1" customWidth="1"/>
    <col min="2826" max="2830" width="0" style="223" hidden="1" customWidth="1"/>
    <col min="2831" max="3072" width="9.33203125" style="223"/>
    <col min="3073" max="3073" width="4.83203125" style="223" bestFit="1" customWidth="1"/>
    <col min="3074" max="3074" width="11.6640625" style="223" bestFit="1" customWidth="1"/>
    <col min="3075" max="3075" width="75.83203125" style="223" bestFit="1" customWidth="1"/>
    <col min="3076" max="3076" width="4.1640625" style="223" bestFit="1" customWidth="1"/>
    <col min="3077" max="3077" width="9.6640625" style="223" bestFit="1" customWidth="1"/>
    <col min="3078" max="3078" width="14.1640625" style="223" bestFit="1" customWidth="1"/>
    <col min="3079" max="3079" width="17.1640625" style="223" bestFit="1" customWidth="1"/>
    <col min="3080" max="3080" width="7.83203125" style="223" bestFit="1" customWidth="1"/>
    <col min="3081" max="3081" width="11.83203125" style="223" bestFit="1" customWidth="1"/>
    <col min="3082" max="3086" width="0" style="223" hidden="1" customWidth="1"/>
    <col min="3087" max="3328" width="9.33203125" style="223"/>
    <col min="3329" max="3329" width="4.83203125" style="223" bestFit="1" customWidth="1"/>
    <col min="3330" max="3330" width="11.6640625" style="223" bestFit="1" customWidth="1"/>
    <col min="3331" max="3331" width="75.83203125" style="223" bestFit="1" customWidth="1"/>
    <col min="3332" max="3332" width="4.1640625" style="223" bestFit="1" customWidth="1"/>
    <col min="3333" max="3333" width="9.6640625" style="223" bestFit="1" customWidth="1"/>
    <col min="3334" max="3334" width="14.1640625" style="223" bestFit="1" customWidth="1"/>
    <col min="3335" max="3335" width="17.1640625" style="223" bestFit="1" customWidth="1"/>
    <col min="3336" max="3336" width="7.83203125" style="223" bestFit="1" customWidth="1"/>
    <col min="3337" max="3337" width="11.83203125" style="223" bestFit="1" customWidth="1"/>
    <col min="3338" max="3342" width="0" style="223" hidden="1" customWidth="1"/>
    <col min="3343" max="3584" width="9.33203125" style="223"/>
    <col min="3585" max="3585" width="4.83203125" style="223" bestFit="1" customWidth="1"/>
    <col min="3586" max="3586" width="11.6640625" style="223" bestFit="1" customWidth="1"/>
    <col min="3587" max="3587" width="75.83203125" style="223" bestFit="1" customWidth="1"/>
    <col min="3588" max="3588" width="4.1640625" style="223" bestFit="1" customWidth="1"/>
    <col min="3589" max="3589" width="9.6640625" style="223" bestFit="1" customWidth="1"/>
    <col min="3590" max="3590" width="14.1640625" style="223" bestFit="1" customWidth="1"/>
    <col min="3591" max="3591" width="17.1640625" style="223" bestFit="1" customWidth="1"/>
    <col min="3592" max="3592" width="7.83203125" style="223" bestFit="1" customWidth="1"/>
    <col min="3593" max="3593" width="11.83203125" style="223" bestFit="1" customWidth="1"/>
    <col min="3594" max="3598" width="0" style="223" hidden="1" customWidth="1"/>
    <col min="3599" max="3840" width="9.33203125" style="223"/>
    <col min="3841" max="3841" width="4.83203125" style="223" bestFit="1" customWidth="1"/>
    <col min="3842" max="3842" width="11.6640625" style="223" bestFit="1" customWidth="1"/>
    <col min="3843" max="3843" width="75.83203125" style="223" bestFit="1" customWidth="1"/>
    <col min="3844" max="3844" width="4.1640625" style="223" bestFit="1" customWidth="1"/>
    <col min="3845" max="3845" width="9.6640625" style="223" bestFit="1" customWidth="1"/>
    <col min="3846" max="3846" width="14.1640625" style="223" bestFit="1" customWidth="1"/>
    <col min="3847" max="3847" width="17.1640625" style="223" bestFit="1" customWidth="1"/>
    <col min="3848" max="3848" width="7.83203125" style="223" bestFit="1" customWidth="1"/>
    <col min="3849" max="3849" width="11.83203125" style="223" bestFit="1" customWidth="1"/>
    <col min="3850" max="3854" width="0" style="223" hidden="1" customWidth="1"/>
    <col min="3855" max="4096" width="9.33203125" style="223"/>
    <col min="4097" max="4097" width="4.83203125" style="223" bestFit="1" customWidth="1"/>
    <col min="4098" max="4098" width="11.6640625" style="223" bestFit="1" customWidth="1"/>
    <col min="4099" max="4099" width="75.83203125" style="223" bestFit="1" customWidth="1"/>
    <col min="4100" max="4100" width="4.1640625" style="223" bestFit="1" customWidth="1"/>
    <col min="4101" max="4101" width="9.6640625" style="223" bestFit="1" customWidth="1"/>
    <col min="4102" max="4102" width="14.1640625" style="223" bestFit="1" customWidth="1"/>
    <col min="4103" max="4103" width="17.1640625" style="223" bestFit="1" customWidth="1"/>
    <col min="4104" max="4104" width="7.83203125" style="223" bestFit="1" customWidth="1"/>
    <col min="4105" max="4105" width="11.83203125" style="223" bestFit="1" customWidth="1"/>
    <col min="4106" max="4110" width="0" style="223" hidden="1" customWidth="1"/>
    <col min="4111" max="4352" width="9.33203125" style="223"/>
    <col min="4353" max="4353" width="4.83203125" style="223" bestFit="1" customWidth="1"/>
    <col min="4354" max="4354" width="11.6640625" style="223" bestFit="1" customWidth="1"/>
    <col min="4355" max="4355" width="75.83203125" style="223" bestFit="1" customWidth="1"/>
    <col min="4356" max="4356" width="4.1640625" style="223" bestFit="1" customWidth="1"/>
    <col min="4357" max="4357" width="9.6640625" style="223" bestFit="1" customWidth="1"/>
    <col min="4358" max="4358" width="14.1640625" style="223" bestFit="1" customWidth="1"/>
    <col min="4359" max="4359" width="17.1640625" style="223" bestFit="1" customWidth="1"/>
    <col min="4360" max="4360" width="7.83203125" style="223" bestFit="1" customWidth="1"/>
    <col min="4361" max="4361" width="11.83203125" style="223" bestFit="1" customWidth="1"/>
    <col min="4362" max="4366" width="0" style="223" hidden="1" customWidth="1"/>
    <col min="4367" max="4608" width="9.33203125" style="223"/>
    <col min="4609" max="4609" width="4.83203125" style="223" bestFit="1" customWidth="1"/>
    <col min="4610" max="4610" width="11.6640625" style="223" bestFit="1" customWidth="1"/>
    <col min="4611" max="4611" width="75.83203125" style="223" bestFit="1" customWidth="1"/>
    <col min="4612" max="4612" width="4.1640625" style="223" bestFit="1" customWidth="1"/>
    <col min="4613" max="4613" width="9.6640625" style="223" bestFit="1" customWidth="1"/>
    <col min="4614" max="4614" width="14.1640625" style="223" bestFit="1" customWidth="1"/>
    <col min="4615" max="4615" width="17.1640625" style="223" bestFit="1" customWidth="1"/>
    <col min="4616" max="4616" width="7.83203125" style="223" bestFit="1" customWidth="1"/>
    <col min="4617" max="4617" width="11.83203125" style="223" bestFit="1" customWidth="1"/>
    <col min="4618" max="4622" width="0" style="223" hidden="1" customWidth="1"/>
    <col min="4623" max="4864" width="9.33203125" style="223"/>
    <col min="4865" max="4865" width="4.83203125" style="223" bestFit="1" customWidth="1"/>
    <col min="4866" max="4866" width="11.6640625" style="223" bestFit="1" customWidth="1"/>
    <col min="4867" max="4867" width="75.83203125" style="223" bestFit="1" customWidth="1"/>
    <col min="4868" max="4868" width="4.1640625" style="223" bestFit="1" customWidth="1"/>
    <col min="4869" max="4869" width="9.6640625" style="223" bestFit="1" customWidth="1"/>
    <col min="4870" max="4870" width="14.1640625" style="223" bestFit="1" customWidth="1"/>
    <col min="4871" max="4871" width="17.1640625" style="223" bestFit="1" customWidth="1"/>
    <col min="4872" max="4872" width="7.83203125" style="223" bestFit="1" customWidth="1"/>
    <col min="4873" max="4873" width="11.83203125" style="223" bestFit="1" customWidth="1"/>
    <col min="4874" max="4878" width="0" style="223" hidden="1" customWidth="1"/>
    <col min="4879" max="5120" width="9.33203125" style="223"/>
    <col min="5121" max="5121" width="4.83203125" style="223" bestFit="1" customWidth="1"/>
    <col min="5122" max="5122" width="11.6640625" style="223" bestFit="1" customWidth="1"/>
    <col min="5123" max="5123" width="75.83203125" style="223" bestFit="1" customWidth="1"/>
    <col min="5124" max="5124" width="4.1640625" style="223" bestFit="1" customWidth="1"/>
    <col min="5125" max="5125" width="9.6640625" style="223" bestFit="1" customWidth="1"/>
    <col min="5126" max="5126" width="14.1640625" style="223" bestFit="1" customWidth="1"/>
    <col min="5127" max="5127" width="17.1640625" style="223" bestFit="1" customWidth="1"/>
    <col min="5128" max="5128" width="7.83203125" style="223" bestFit="1" customWidth="1"/>
    <col min="5129" max="5129" width="11.83203125" style="223" bestFit="1" customWidth="1"/>
    <col min="5130" max="5134" width="0" style="223" hidden="1" customWidth="1"/>
    <col min="5135" max="5376" width="9.33203125" style="223"/>
    <col min="5377" max="5377" width="4.83203125" style="223" bestFit="1" customWidth="1"/>
    <col min="5378" max="5378" width="11.6640625" style="223" bestFit="1" customWidth="1"/>
    <col min="5379" max="5379" width="75.83203125" style="223" bestFit="1" customWidth="1"/>
    <col min="5380" max="5380" width="4.1640625" style="223" bestFit="1" customWidth="1"/>
    <col min="5381" max="5381" width="9.6640625" style="223" bestFit="1" customWidth="1"/>
    <col min="5382" max="5382" width="14.1640625" style="223" bestFit="1" customWidth="1"/>
    <col min="5383" max="5383" width="17.1640625" style="223" bestFit="1" customWidth="1"/>
    <col min="5384" max="5384" width="7.83203125" style="223" bestFit="1" customWidth="1"/>
    <col min="5385" max="5385" width="11.83203125" style="223" bestFit="1" customWidth="1"/>
    <col min="5386" max="5390" width="0" style="223" hidden="1" customWidth="1"/>
    <col min="5391" max="5632" width="9.33203125" style="223"/>
    <col min="5633" max="5633" width="4.83203125" style="223" bestFit="1" customWidth="1"/>
    <col min="5634" max="5634" width="11.6640625" style="223" bestFit="1" customWidth="1"/>
    <col min="5635" max="5635" width="75.83203125" style="223" bestFit="1" customWidth="1"/>
    <col min="5636" max="5636" width="4.1640625" style="223" bestFit="1" customWidth="1"/>
    <col min="5637" max="5637" width="9.6640625" style="223" bestFit="1" customWidth="1"/>
    <col min="5638" max="5638" width="14.1640625" style="223" bestFit="1" customWidth="1"/>
    <col min="5639" max="5639" width="17.1640625" style="223" bestFit="1" customWidth="1"/>
    <col min="5640" max="5640" width="7.83203125" style="223" bestFit="1" customWidth="1"/>
    <col min="5641" max="5641" width="11.83203125" style="223" bestFit="1" customWidth="1"/>
    <col min="5642" max="5646" width="0" style="223" hidden="1" customWidth="1"/>
    <col min="5647" max="5888" width="9.33203125" style="223"/>
    <col min="5889" max="5889" width="4.83203125" style="223" bestFit="1" customWidth="1"/>
    <col min="5890" max="5890" width="11.6640625" style="223" bestFit="1" customWidth="1"/>
    <col min="5891" max="5891" width="75.83203125" style="223" bestFit="1" customWidth="1"/>
    <col min="5892" max="5892" width="4.1640625" style="223" bestFit="1" customWidth="1"/>
    <col min="5893" max="5893" width="9.6640625" style="223" bestFit="1" customWidth="1"/>
    <col min="5894" max="5894" width="14.1640625" style="223" bestFit="1" customWidth="1"/>
    <col min="5895" max="5895" width="17.1640625" style="223" bestFit="1" customWidth="1"/>
    <col min="5896" max="5896" width="7.83203125" style="223" bestFit="1" customWidth="1"/>
    <col min="5897" max="5897" width="11.83203125" style="223" bestFit="1" customWidth="1"/>
    <col min="5898" max="5902" width="0" style="223" hidden="1" customWidth="1"/>
    <col min="5903" max="6144" width="9.33203125" style="223"/>
    <col min="6145" max="6145" width="4.83203125" style="223" bestFit="1" customWidth="1"/>
    <col min="6146" max="6146" width="11.6640625" style="223" bestFit="1" customWidth="1"/>
    <col min="6147" max="6147" width="75.83203125" style="223" bestFit="1" customWidth="1"/>
    <col min="6148" max="6148" width="4.1640625" style="223" bestFit="1" customWidth="1"/>
    <col min="6149" max="6149" width="9.6640625" style="223" bestFit="1" customWidth="1"/>
    <col min="6150" max="6150" width="14.1640625" style="223" bestFit="1" customWidth="1"/>
    <col min="6151" max="6151" width="17.1640625" style="223" bestFit="1" customWidth="1"/>
    <col min="6152" max="6152" width="7.83203125" style="223" bestFit="1" customWidth="1"/>
    <col min="6153" max="6153" width="11.83203125" style="223" bestFit="1" customWidth="1"/>
    <col min="6154" max="6158" width="0" style="223" hidden="1" customWidth="1"/>
    <col min="6159" max="6400" width="9.33203125" style="223"/>
    <col min="6401" max="6401" width="4.83203125" style="223" bestFit="1" customWidth="1"/>
    <col min="6402" max="6402" width="11.6640625" style="223" bestFit="1" customWidth="1"/>
    <col min="6403" max="6403" width="75.83203125" style="223" bestFit="1" customWidth="1"/>
    <col min="6404" max="6404" width="4.1640625" style="223" bestFit="1" customWidth="1"/>
    <col min="6405" max="6405" width="9.6640625" style="223" bestFit="1" customWidth="1"/>
    <col min="6406" max="6406" width="14.1640625" style="223" bestFit="1" customWidth="1"/>
    <col min="6407" max="6407" width="17.1640625" style="223" bestFit="1" customWidth="1"/>
    <col min="6408" max="6408" width="7.83203125" style="223" bestFit="1" customWidth="1"/>
    <col min="6409" max="6409" width="11.83203125" style="223" bestFit="1" customWidth="1"/>
    <col min="6410" max="6414" width="0" style="223" hidden="1" customWidth="1"/>
    <col min="6415" max="6656" width="9.33203125" style="223"/>
    <col min="6657" max="6657" width="4.83203125" style="223" bestFit="1" customWidth="1"/>
    <col min="6658" max="6658" width="11.6640625" style="223" bestFit="1" customWidth="1"/>
    <col min="6659" max="6659" width="75.83203125" style="223" bestFit="1" customWidth="1"/>
    <col min="6660" max="6660" width="4.1640625" style="223" bestFit="1" customWidth="1"/>
    <col min="6661" max="6661" width="9.6640625" style="223" bestFit="1" customWidth="1"/>
    <col min="6662" max="6662" width="14.1640625" style="223" bestFit="1" customWidth="1"/>
    <col min="6663" max="6663" width="17.1640625" style="223" bestFit="1" customWidth="1"/>
    <col min="6664" max="6664" width="7.83203125" style="223" bestFit="1" customWidth="1"/>
    <col min="6665" max="6665" width="11.83203125" style="223" bestFit="1" customWidth="1"/>
    <col min="6666" max="6670" width="0" style="223" hidden="1" customWidth="1"/>
    <col min="6671" max="6912" width="9.33203125" style="223"/>
    <col min="6913" max="6913" width="4.83203125" style="223" bestFit="1" customWidth="1"/>
    <col min="6914" max="6914" width="11.6640625" style="223" bestFit="1" customWidth="1"/>
    <col min="6915" max="6915" width="75.83203125" style="223" bestFit="1" customWidth="1"/>
    <col min="6916" max="6916" width="4.1640625" style="223" bestFit="1" customWidth="1"/>
    <col min="6917" max="6917" width="9.6640625" style="223" bestFit="1" customWidth="1"/>
    <col min="6918" max="6918" width="14.1640625" style="223" bestFit="1" customWidth="1"/>
    <col min="6919" max="6919" width="17.1640625" style="223" bestFit="1" customWidth="1"/>
    <col min="6920" max="6920" width="7.83203125" style="223" bestFit="1" customWidth="1"/>
    <col min="6921" max="6921" width="11.83203125" style="223" bestFit="1" customWidth="1"/>
    <col min="6922" max="6926" width="0" style="223" hidden="1" customWidth="1"/>
    <col min="6927" max="7168" width="9.33203125" style="223"/>
    <col min="7169" max="7169" width="4.83203125" style="223" bestFit="1" customWidth="1"/>
    <col min="7170" max="7170" width="11.6640625" style="223" bestFit="1" customWidth="1"/>
    <col min="7171" max="7171" width="75.83203125" style="223" bestFit="1" customWidth="1"/>
    <col min="7172" max="7172" width="4.1640625" style="223" bestFit="1" customWidth="1"/>
    <col min="7173" max="7173" width="9.6640625" style="223" bestFit="1" customWidth="1"/>
    <col min="7174" max="7174" width="14.1640625" style="223" bestFit="1" customWidth="1"/>
    <col min="7175" max="7175" width="17.1640625" style="223" bestFit="1" customWidth="1"/>
    <col min="7176" max="7176" width="7.83203125" style="223" bestFit="1" customWidth="1"/>
    <col min="7177" max="7177" width="11.83203125" style="223" bestFit="1" customWidth="1"/>
    <col min="7178" max="7182" width="0" style="223" hidden="1" customWidth="1"/>
    <col min="7183" max="7424" width="9.33203125" style="223"/>
    <col min="7425" max="7425" width="4.83203125" style="223" bestFit="1" customWidth="1"/>
    <col min="7426" max="7426" width="11.6640625" style="223" bestFit="1" customWidth="1"/>
    <col min="7427" max="7427" width="75.83203125" style="223" bestFit="1" customWidth="1"/>
    <col min="7428" max="7428" width="4.1640625" style="223" bestFit="1" customWidth="1"/>
    <col min="7429" max="7429" width="9.6640625" style="223" bestFit="1" customWidth="1"/>
    <col min="7430" max="7430" width="14.1640625" style="223" bestFit="1" customWidth="1"/>
    <col min="7431" max="7431" width="17.1640625" style="223" bestFit="1" customWidth="1"/>
    <col min="7432" max="7432" width="7.83203125" style="223" bestFit="1" customWidth="1"/>
    <col min="7433" max="7433" width="11.83203125" style="223" bestFit="1" customWidth="1"/>
    <col min="7434" max="7438" width="0" style="223" hidden="1" customWidth="1"/>
    <col min="7439" max="7680" width="9.33203125" style="223"/>
    <col min="7681" max="7681" width="4.83203125" style="223" bestFit="1" customWidth="1"/>
    <col min="7682" max="7682" width="11.6640625" style="223" bestFit="1" customWidth="1"/>
    <col min="7683" max="7683" width="75.83203125" style="223" bestFit="1" customWidth="1"/>
    <col min="7684" max="7684" width="4.1640625" style="223" bestFit="1" customWidth="1"/>
    <col min="7685" max="7685" width="9.6640625" style="223" bestFit="1" customWidth="1"/>
    <col min="7686" max="7686" width="14.1640625" style="223" bestFit="1" customWidth="1"/>
    <col min="7687" max="7687" width="17.1640625" style="223" bestFit="1" customWidth="1"/>
    <col min="7688" max="7688" width="7.83203125" style="223" bestFit="1" customWidth="1"/>
    <col min="7689" max="7689" width="11.83203125" style="223" bestFit="1" customWidth="1"/>
    <col min="7690" max="7694" width="0" style="223" hidden="1" customWidth="1"/>
    <col min="7695" max="7936" width="9.33203125" style="223"/>
    <col min="7937" max="7937" width="4.83203125" style="223" bestFit="1" customWidth="1"/>
    <col min="7938" max="7938" width="11.6640625" style="223" bestFit="1" customWidth="1"/>
    <col min="7939" max="7939" width="75.83203125" style="223" bestFit="1" customWidth="1"/>
    <col min="7940" max="7940" width="4.1640625" style="223" bestFit="1" customWidth="1"/>
    <col min="7941" max="7941" width="9.6640625" style="223" bestFit="1" customWidth="1"/>
    <col min="7942" max="7942" width="14.1640625" style="223" bestFit="1" customWidth="1"/>
    <col min="7943" max="7943" width="17.1640625" style="223" bestFit="1" customWidth="1"/>
    <col min="7944" max="7944" width="7.83203125" style="223" bestFit="1" customWidth="1"/>
    <col min="7945" max="7945" width="11.83203125" style="223" bestFit="1" customWidth="1"/>
    <col min="7946" max="7950" width="0" style="223" hidden="1" customWidth="1"/>
    <col min="7951" max="8192" width="9.33203125" style="223"/>
    <col min="8193" max="8193" width="4.83203125" style="223" bestFit="1" customWidth="1"/>
    <col min="8194" max="8194" width="11.6640625" style="223" bestFit="1" customWidth="1"/>
    <col min="8195" max="8195" width="75.83203125" style="223" bestFit="1" customWidth="1"/>
    <col min="8196" max="8196" width="4.1640625" style="223" bestFit="1" customWidth="1"/>
    <col min="8197" max="8197" width="9.6640625" style="223" bestFit="1" customWidth="1"/>
    <col min="8198" max="8198" width="14.1640625" style="223" bestFit="1" customWidth="1"/>
    <col min="8199" max="8199" width="17.1640625" style="223" bestFit="1" customWidth="1"/>
    <col min="8200" max="8200" width="7.83203125" style="223" bestFit="1" customWidth="1"/>
    <col min="8201" max="8201" width="11.83203125" style="223" bestFit="1" customWidth="1"/>
    <col min="8202" max="8206" width="0" style="223" hidden="1" customWidth="1"/>
    <col min="8207" max="8448" width="9.33203125" style="223"/>
    <col min="8449" max="8449" width="4.83203125" style="223" bestFit="1" customWidth="1"/>
    <col min="8450" max="8450" width="11.6640625" style="223" bestFit="1" customWidth="1"/>
    <col min="8451" max="8451" width="75.83203125" style="223" bestFit="1" customWidth="1"/>
    <col min="8452" max="8452" width="4.1640625" style="223" bestFit="1" customWidth="1"/>
    <col min="8453" max="8453" width="9.6640625" style="223" bestFit="1" customWidth="1"/>
    <col min="8454" max="8454" width="14.1640625" style="223" bestFit="1" customWidth="1"/>
    <col min="8455" max="8455" width="17.1640625" style="223" bestFit="1" customWidth="1"/>
    <col min="8456" max="8456" width="7.83203125" style="223" bestFit="1" customWidth="1"/>
    <col min="8457" max="8457" width="11.83203125" style="223" bestFit="1" customWidth="1"/>
    <col min="8458" max="8462" width="0" style="223" hidden="1" customWidth="1"/>
    <col min="8463" max="8704" width="9.33203125" style="223"/>
    <col min="8705" max="8705" width="4.83203125" style="223" bestFit="1" customWidth="1"/>
    <col min="8706" max="8706" width="11.6640625" style="223" bestFit="1" customWidth="1"/>
    <col min="8707" max="8707" width="75.83203125" style="223" bestFit="1" customWidth="1"/>
    <col min="8708" max="8708" width="4.1640625" style="223" bestFit="1" customWidth="1"/>
    <col min="8709" max="8709" width="9.6640625" style="223" bestFit="1" customWidth="1"/>
    <col min="8710" max="8710" width="14.1640625" style="223" bestFit="1" customWidth="1"/>
    <col min="8711" max="8711" width="17.1640625" style="223" bestFit="1" customWidth="1"/>
    <col min="8712" max="8712" width="7.83203125" style="223" bestFit="1" customWidth="1"/>
    <col min="8713" max="8713" width="11.83203125" style="223" bestFit="1" customWidth="1"/>
    <col min="8714" max="8718" width="0" style="223" hidden="1" customWidth="1"/>
    <col min="8719" max="8960" width="9.33203125" style="223"/>
    <col min="8961" max="8961" width="4.83203125" style="223" bestFit="1" customWidth="1"/>
    <col min="8962" max="8962" width="11.6640625" style="223" bestFit="1" customWidth="1"/>
    <col min="8963" max="8963" width="75.83203125" style="223" bestFit="1" customWidth="1"/>
    <col min="8964" max="8964" width="4.1640625" style="223" bestFit="1" customWidth="1"/>
    <col min="8965" max="8965" width="9.6640625" style="223" bestFit="1" customWidth="1"/>
    <col min="8966" max="8966" width="14.1640625" style="223" bestFit="1" customWidth="1"/>
    <col min="8967" max="8967" width="17.1640625" style="223" bestFit="1" customWidth="1"/>
    <col min="8968" max="8968" width="7.83203125" style="223" bestFit="1" customWidth="1"/>
    <col min="8969" max="8969" width="11.83203125" style="223" bestFit="1" customWidth="1"/>
    <col min="8970" max="8974" width="0" style="223" hidden="1" customWidth="1"/>
    <col min="8975" max="9216" width="9.33203125" style="223"/>
    <col min="9217" max="9217" width="4.83203125" style="223" bestFit="1" customWidth="1"/>
    <col min="9218" max="9218" width="11.6640625" style="223" bestFit="1" customWidth="1"/>
    <col min="9219" max="9219" width="75.83203125" style="223" bestFit="1" customWidth="1"/>
    <col min="9220" max="9220" width="4.1640625" style="223" bestFit="1" customWidth="1"/>
    <col min="9221" max="9221" width="9.6640625" style="223" bestFit="1" customWidth="1"/>
    <col min="9222" max="9222" width="14.1640625" style="223" bestFit="1" customWidth="1"/>
    <col min="9223" max="9223" width="17.1640625" style="223" bestFit="1" customWidth="1"/>
    <col min="9224" max="9224" width="7.83203125" style="223" bestFit="1" customWidth="1"/>
    <col min="9225" max="9225" width="11.83203125" style="223" bestFit="1" customWidth="1"/>
    <col min="9226" max="9230" width="0" style="223" hidden="1" customWidth="1"/>
    <col min="9231" max="9472" width="9.33203125" style="223"/>
    <col min="9473" max="9473" width="4.83203125" style="223" bestFit="1" customWidth="1"/>
    <col min="9474" max="9474" width="11.6640625" style="223" bestFit="1" customWidth="1"/>
    <col min="9475" max="9475" width="75.83203125" style="223" bestFit="1" customWidth="1"/>
    <col min="9476" max="9476" width="4.1640625" style="223" bestFit="1" customWidth="1"/>
    <col min="9477" max="9477" width="9.6640625" style="223" bestFit="1" customWidth="1"/>
    <col min="9478" max="9478" width="14.1640625" style="223" bestFit="1" customWidth="1"/>
    <col min="9479" max="9479" width="17.1640625" style="223" bestFit="1" customWidth="1"/>
    <col min="9480" max="9480" width="7.83203125" style="223" bestFit="1" customWidth="1"/>
    <col min="9481" max="9481" width="11.83203125" style="223" bestFit="1" customWidth="1"/>
    <col min="9482" max="9486" width="0" style="223" hidden="1" customWidth="1"/>
    <col min="9487" max="9728" width="9.33203125" style="223"/>
    <col min="9729" max="9729" width="4.83203125" style="223" bestFit="1" customWidth="1"/>
    <col min="9730" max="9730" width="11.6640625" style="223" bestFit="1" customWidth="1"/>
    <col min="9731" max="9731" width="75.83203125" style="223" bestFit="1" customWidth="1"/>
    <col min="9732" max="9732" width="4.1640625" style="223" bestFit="1" customWidth="1"/>
    <col min="9733" max="9733" width="9.6640625" style="223" bestFit="1" customWidth="1"/>
    <col min="9734" max="9734" width="14.1640625" style="223" bestFit="1" customWidth="1"/>
    <col min="9735" max="9735" width="17.1640625" style="223" bestFit="1" customWidth="1"/>
    <col min="9736" max="9736" width="7.83203125" style="223" bestFit="1" customWidth="1"/>
    <col min="9737" max="9737" width="11.83203125" style="223" bestFit="1" customWidth="1"/>
    <col min="9738" max="9742" width="0" style="223" hidden="1" customWidth="1"/>
    <col min="9743" max="9984" width="9.33203125" style="223"/>
    <col min="9985" max="9985" width="4.83203125" style="223" bestFit="1" customWidth="1"/>
    <col min="9986" max="9986" width="11.6640625" style="223" bestFit="1" customWidth="1"/>
    <col min="9987" max="9987" width="75.83203125" style="223" bestFit="1" customWidth="1"/>
    <col min="9988" max="9988" width="4.1640625" style="223" bestFit="1" customWidth="1"/>
    <col min="9989" max="9989" width="9.6640625" style="223" bestFit="1" customWidth="1"/>
    <col min="9990" max="9990" width="14.1640625" style="223" bestFit="1" customWidth="1"/>
    <col min="9991" max="9991" width="17.1640625" style="223" bestFit="1" customWidth="1"/>
    <col min="9992" max="9992" width="7.83203125" style="223" bestFit="1" customWidth="1"/>
    <col min="9993" max="9993" width="11.83203125" style="223" bestFit="1" customWidth="1"/>
    <col min="9994" max="9998" width="0" style="223" hidden="1" customWidth="1"/>
    <col min="9999" max="10240" width="9.33203125" style="223"/>
    <col min="10241" max="10241" width="4.83203125" style="223" bestFit="1" customWidth="1"/>
    <col min="10242" max="10242" width="11.6640625" style="223" bestFit="1" customWidth="1"/>
    <col min="10243" max="10243" width="75.83203125" style="223" bestFit="1" customWidth="1"/>
    <col min="10244" max="10244" width="4.1640625" style="223" bestFit="1" customWidth="1"/>
    <col min="10245" max="10245" width="9.6640625" style="223" bestFit="1" customWidth="1"/>
    <col min="10246" max="10246" width="14.1640625" style="223" bestFit="1" customWidth="1"/>
    <col min="10247" max="10247" width="17.1640625" style="223" bestFit="1" customWidth="1"/>
    <col min="10248" max="10248" width="7.83203125" style="223" bestFit="1" customWidth="1"/>
    <col min="10249" max="10249" width="11.83203125" style="223" bestFit="1" customWidth="1"/>
    <col min="10250" max="10254" width="0" style="223" hidden="1" customWidth="1"/>
    <col min="10255" max="10496" width="9.33203125" style="223"/>
    <col min="10497" max="10497" width="4.83203125" style="223" bestFit="1" customWidth="1"/>
    <col min="10498" max="10498" width="11.6640625" style="223" bestFit="1" customWidth="1"/>
    <col min="10499" max="10499" width="75.83203125" style="223" bestFit="1" customWidth="1"/>
    <col min="10500" max="10500" width="4.1640625" style="223" bestFit="1" customWidth="1"/>
    <col min="10501" max="10501" width="9.6640625" style="223" bestFit="1" customWidth="1"/>
    <col min="10502" max="10502" width="14.1640625" style="223" bestFit="1" customWidth="1"/>
    <col min="10503" max="10503" width="17.1640625" style="223" bestFit="1" customWidth="1"/>
    <col min="10504" max="10504" width="7.83203125" style="223" bestFit="1" customWidth="1"/>
    <col min="10505" max="10505" width="11.83203125" style="223" bestFit="1" customWidth="1"/>
    <col min="10506" max="10510" width="0" style="223" hidden="1" customWidth="1"/>
    <col min="10511" max="10752" width="9.33203125" style="223"/>
    <col min="10753" max="10753" width="4.83203125" style="223" bestFit="1" customWidth="1"/>
    <col min="10754" max="10754" width="11.6640625" style="223" bestFit="1" customWidth="1"/>
    <col min="10755" max="10755" width="75.83203125" style="223" bestFit="1" customWidth="1"/>
    <col min="10756" max="10756" width="4.1640625" style="223" bestFit="1" customWidth="1"/>
    <col min="10757" max="10757" width="9.6640625" style="223" bestFit="1" customWidth="1"/>
    <col min="10758" max="10758" width="14.1640625" style="223" bestFit="1" customWidth="1"/>
    <col min="10759" max="10759" width="17.1640625" style="223" bestFit="1" customWidth="1"/>
    <col min="10760" max="10760" width="7.83203125" style="223" bestFit="1" customWidth="1"/>
    <col min="10761" max="10761" width="11.83203125" style="223" bestFit="1" customWidth="1"/>
    <col min="10762" max="10766" width="0" style="223" hidden="1" customWidth="1"/>
    <col min="10767" max="11008" width="9.33203125" style="223"/>
    <col min="11009" max="11009" width="4.83203125" style="223" bestFit="1" customWidth="1"/>
    <col min="11010" max="11010" width="11.6640625" style="223" bestFit="1" customWidth="1"/>
    <col min="11011" max="11011" width="75.83203125" style="223" bestFit="1" customWidth="1"/>
    <col min="11012" max="11012" width="4.1640625" style="223" bestFit="1" customWidth="1"/>
    <col min="11013" max="11013" width="9.6640625" style="223" bestFit="1" customWidth="1"/>
    <col min="11014" max="11014" width="14.1640625" style="223" bestFit="1" customWidth="1"/>
    <col min="11015" max="11015" width="17.1640625" style="223" bestFit="1" customWidth="1"/>
    <col min="11016" max="11016" width="7.83203125" style="223" bestFit="1" customWidth="1"/>
    <col min="11017" max="11017" width="11.83203125" style="223" bestFit="1" customWidth="1"/>
    <col min="11018" max="11022" width="0" style="223" hidden="1" customWidth="1"/>
    <col min="11023" max="11264" width="9.33203125" style="223"/>
    <col min="11265" max="11265" width="4.83203125" style="223" bestFit="1" customWidth="1"/>
    <col min="11266" max="11266" width="11.6640625" style="223" bestFit="1" customWidth="1"/>
    <col min="11267" max="11267" width="75.83203125" style="223" bestFit="1" customWidth="1"/>
    <col min="11268" max="11268" width="4.1640625" style="223" bestFit="1" customWidth="1"/>
    <col min="11269" max="11269" width="9.6640625" style="223" bestFit="1" customWidth="1"/>
    <col min="11270" max="11270" width="14.1640625" style="223" bestFit="1" customWidth="1"/>
    <col min="11271" max="11271" width="17.1640625" style="223" bestFit="1" customWidth="1"/>
    <col min="11272" max="11272" width="7.83203125" style="223" bestFit="1" customWidth="1"/>
    <col min="11273" max="11273" width="11.83203125" style="223" bestFit="1" customWidth="1"/>
    <col min="11274" max="11278" width="0" style="223" hidden="1" customWidth="1"/>
    <col min="11279" max="11520" width="9.33203125" style="223"/>
    <col min="11521" max="11521" width="4.83203125" style="223" bestFit="1" customWidth="1"/>
    <col min="11522" max="11522" width="11.6640625" style="223" bestFit="1" customWidth="1"/>
    <col min="11523" max="11523" width="75.83203125" style="223" bestFit="1" customWidth="1"/>
    <col min="11524" max="11524" width="4.1640625" style="223" bestFit="1" customWidth="1"/>
    <col min="11525" max="11525" width="9.6640625" style="223" bestFit="1" customWidth="1"/>
    <col min="11526" max="11526" width="14.1640625" style="223" bestFit="1" customWidth="1"/>
    <col min="11527" max="11527" width="17.1640625" style="223" bestFit="1" customWidth="1"/>
    <col min="11528" max="11528" width="7.83203125" style="223" bestFit="1" customWidth="1"/>
    <col min="11529" max="11529" width="11.83203125" style="223" bestFit="1" customWidth="1"/>
    <col min="11530" max="11534" width="0" style="223" hidden="1" customWidth="1"/>
    <col min="11535" max="11776" width="9.33203125" style="223"/>
    <col min="11777" max="11777" width="4.83203125" style="223" bestFit="1" customWidth="1"/>
    <col min="11778" max="11778" width="11.6640625" style="223" bestFit="1" customWidth="1"/>
    <col min="11779" max="11779" width="75.83203125" style="223" bestFit="1" customWidth="1"/>
    <col min="11780" max="11780" width="4.1640625" style="223" bestFit="1" customWidth="1"/>
    <col min="11781" max="11781" width="9.6640625" style="223" bestFit="1" customWidth="1"/>
    <col min="11782" max="11782" width="14.1640625" style="223" bestFit="1" customWidth="1"/>
    <col min="11783" max="11783" width="17.1640625" style="223" bestFit="1" customWidth="1"/>
    <col min="11784" max="11784" width="7.83203125" style="223" bestFit="1" customWidth="1"/>
    <col min="11785" max="11785" width="11.83203125" style="223" bestFit="1" customWidth="1"/>
    <col min="11786" max="11790" width="0" style="223" hidden="1" customWidth="1"/>
    <col min="11791" max="12032" width="9.33203125" style="223"/>
    <col min="12033" max="12033" width="4.83203125" style="223" bestFit="1" customWidth="1"/>
    <col min="12034" max="12034" width="11.6640625" style="223" bestFit="1" customWidth="1"/>
    <col min="12035" max="12035" width="75.83203125" style="223" bestFit="1" customWidth="1"/>
    <col min="12036" max="12036" width="4.1640625" style="223" bestFit="1" customWidth="1"/>
    <col min="12037" max="12037" width="9.6640625" style="223" bestFit="1" customWidth="1"/>
    <col min="12038" max="12038" width="14.1640625" style="223" bestFit="1" customWidth="1"/>
    <col min="12039" max="12039" width="17.1640625" style="223" bestFit="1" customWidth="1"/>
    <col min="12040" max="12040" width="7.83203125" style="223" bestFit="1" customWidth="1"/>
    <col min="12041" max="12041" width="11.83203125" style="223" bestFit="1" customWidth="1"/>
    <col min="12042" max="12046" width="0" style="223" hidden="1" customWidth="1"/>
    <col min="12047" max="12288" width="9.33203125" style="223"/>
    <col min="12289" max="12289" width="4.83203125" style="223" bestFit="1" customWidth="1"/>
    <col min="12290" max="12290" width="11.6640625" style="223" bestFit="1" customWidth="1"/>
    <col min="12291" max="12291" width="75.83203125" style="223" bestFit="1" customWidth="1"/>
    <col min="12292" max="12292" width="4.1640625" style="223" bestFit="1" customWidth="1"/>
    <col min="12293" max="12293" width="9.6640625" style="223" bestFit="1" customWidth="1"/>
    <col min="12294" max="12294" width="14.1640625" style="223" bestFit="1" customWidth="1"/>
    <col min="12295" max="12295" width="17.1640625" style="223" bestFit="1" customWidth="1"/>
    <col min="12296" max="12296" width="7.83203125" style="223" bestFit="1" customWidth="1"/>
    <col min="12297" max="12297" width="11.83203125" style="223" bestFit="1" customWidth="1"/>
    <col min="12298" max="12302" width="0" style="223" hidden="1" customWidth="1"/>
    <col min="12303" max="12544" width="9.33203125" style="223"/>
    <col min="12545" max="12545" width="4.83203125" style="223" bestFit="1" customWidth="1"/>
    <col min="12546" max="12546" width="11.6640625" style="223" bestFit="1" customWidth="1"/>
    <col min="12547" max="12547" width="75.83203125" style="223" bestFit="1" customWidth="1"/>
    <col min="12548" max="12548" width="4.1640625" style="223" bestFit="1" customWidth="1"/>
    <col min="12549" max="12549" width="9.6640625" style="223" bestFit="1" customWidth="1"/>
    <col min="12550" max="12550" width="14.1640625" style="223" bestFit="1" customWidth="1"/>
    <col min="12551" max="12551" width="17.1640625" style="223" bestFit="1" customWidth="1"/>
    <col min="12552" max="12552" width="7.83203125" style="223" bestFit="1" customWidth="1"/>
    <col min="12553" max="12553" width="11.83203125" style="223" bestFit="1" customWidth="1"/>
    <col min="12554" max="12558" width="0" style="223" hidden="1" customWidth="1"/>
    <col min="12559" max="12800" width="9.33203125" style="223"/>
    <col min="12801" max="12801" width="4.83203125" style="223" bestFit="1" customWidth="1"/>
    <col min="12802" max="12802" width="11.6640625" style="223" bestFit="1" customWidth="1"/>
    <col min="12803" max="12803" width="75.83203125" style="223" bestFit="1" customWidth="1"/>
    <col min="12804" max="12804" width="4.1640625" style="223" bestFit="1" customWidth="1"/>
    <col min="12805" max="12805" width="9.6640625" style="223" bestFit="1" customWidth="1"/>
    <col min="12806" max="12806" width="14.1640625" style="223" bestFit="1" customWidth="1"/>
    <col min="12807" max="12807" width="17.1640625" style="223" bestFit="1" customWidth="1"/>
    <col min="12808" max="12808" width="7.83203125" style="223" bestFit="1" customWidth="1"/>
    <col min="12809" max="12809" width="11.83203125" style="223" bestFit="1" customWidth="1"/>
    <col min="12810" max="12814" width="0" style="223" hidden="1" customWidth="1"/>
    <col min="12815" max="13056" width="9.33203125" style="223"/>
    <col min="13057" max="13057" width="4.83203125" style="223" bestFit="1" customWidth="1"/>
    <col min="13058" max="13058" width="11.6640625" style="223" bestFit="1" customWidth="1"/>
    <col min="13059" max="13059" width="75.83203125" style="223" bestFit="1" customWidth="1"/>
    <col min="13060" max="13060" width="4.1640625" style="223" bestFit="1" customWidth="1"/>
    <col min="13061" max="13061" width="9.6640625" style="223" bestFit="1" customWidth="1"/>
    <col min="13062" max="13062" width="14.1640625" style="223" bestFit="1" customWidth="1"/>
    <col min="13063" max="13063" width="17.1640625" style="223" bestFit="1" customWidth="1"/>
    <col min="13064" max="13064" width="7.83203125" style="223" bestFit="1" customWidth="1"/>
    <col min="13065" max="13065" width="11.83203125" style="223" bestFit="1" customWidth="1"/>
    <col min="13066" max="13070" width="0" style="223" hidden="1" customWidth="1"/>
    <col min="13071" max="13312" width="9.33203125" style="223"/>
    <col min="13313" max="13313" width="4.83203125" style="223" bestFit="1" customWidth="1"/>
    <col min="13314" max="13314" width="11.6640625" style="223" bestFit="1" customWidth="1"/>
    <col min="13315" max="13315" width="75.83203125" style="223" bestFit="1" customWidth="1"/>
    <col min="13316" max="13316" width="4.1640625" style="223" bestFit="1" customWidth="1"/>
    <col min="13317" max="13317" width="9.6640625" style="223" bestFit="1" customWidth="1"/>
    <col min="13318" max="13318" width="14.1640625" style="223" bestFit="1" customWidth="1"/>
    <col min="13319" max="13319" width="17.1640625" style="223" bestFit="1" customWidth="1"/>
    <col min="13320" max="13320" width="7.83203125" style="223" bestFit="1" customWidth="1"/>
    <col min="13321" max="13321" width="11.83203125" style="223" bestFit="1" customWidth="1"/>
    <col min="13322" max="13326" width="0" style="223" hidden="1" customWidth="1"/>
    <col min="13327" max="13568" width="9.33203125" style="223"/>
    <col min="13569" max="13569" width="4.83203125" style="223" bestFit="1" customWidth="1"/>
    <col min="13570" max="13570" width="11.6640625" style="223" bestFit="1" customWidth="1"/>
    <col min="13571" max="13571" width="75.83203125" style="223" bestFit="1" customWidth="1"/>
    <col min="13572" max="13572" width="4.1640625" style="223" bestFit="1" customWidth="1"/>
    <col min="13573" max="13573" width="9.6640625" style="223" bestFit="1" customWidth="1"/>
    <col min="13574" max="13574" width="14.1640625" style="223" bestFit="1" customWidth="1"/>
    <col min="13575" max="13575" width="17.1640625" style="223" bestFit="1" customWidth="1"/>
    <col min="13576" max="13576" width="7.83203125" style="223" bestFit="1" customWidth="1"/>
    <col min="13577" max="13577" width="11.83203125" style="223" bestFit="1" customWidth="1"/>
    <col min="13578" max="13582" width="0" style="223" hidden="1" customWidth="1"/>
    <col min="13583" max="13824" width="9.33203125" style="223"/>
    <col min="13825" max="13825" width="4.83203125" style="223" bestFit="1" customWidth="1"/>
    <col min="13826" max="13826" width="11.6640625" style="223" bestFit="1" customWidth="1"/>
    <col min="13827" max="13827" width="75.83203125" style="223" bestFit="1" customWidth="1"/>
    <col min="13828" max="13828" width="4.1640625" style="223" bestFit="1" customWidth="1"/>
    <col min="13829" max="13829" width="9.6640625" style="223" bestFit="1" customWidth="1"/>
    <col min="13830" max="13830" width="14.1640625" style="223" bestFit="1" customWidth="1"/>
    <col min="13831" max="13831" width="17.1640625" style="223" bestFit="1" customWidth="1"/>
    <col min="13832" max="13832" width="7.83203125" style="223" bestFit="1" customWidth="1"/>
    <col min="13833" max="13833" width="11.83203125" style="223" bestFit="1" customWidth="1"/>
    <col min="13834" max="13838" width="0" style="223" hidden="1" customWidth="1"/>
    <col min="13839" max="14080" width="9.33203125" style="223"/>
    <col min="14081" max="14081" width="4.83203125" style="223" bestFit="1" customWidth="1"/>
    <col min="14082" max="14082" width="11.6640625" style="223" bestFit="1" customWidth="1"/>
    <col min="14083" max="14083" width="75.83203125" style="223" bestFit="1" customWidth="1"/>
    <col min="14084" max="14084" width="4.1640625" style="223" bestFit="1" customWidth="1"/>
    <col min="14085" max="14085" width="9.6640625" style="223" bestFit="1" customWidth="1"/>
    <col min="14086" max="14086" width="14.1640625" style="223" bestFit="1" customWidth="1"/>
    <col min="14087" max="14087" width="17.1640625" style="223" bestFit="1" customWidth="1"/>
    <col min="14088" max="14088" width="7.83203125" style="223" bestFit="1" customWidth="1"/>
    <col min="14089" max="14089" width="11.83203125" style="223" bestFit="1" customWidth="1"/>
    <col min="14090" max="14094" width="0" style="223" hidden="1" customWidth="1"/>
    <col min="14095" max="14336" width="9.33203125" style="223"/>
    <col min="14337" max="14337" width="4.83203125" style="223" bestFit="1" customWidth="1"/>
    <col min="14338" max="14338" width="11.6640625" style="223" bestFit="1" customWidth="1"/>
    <col min="14339" max="14339" width="75.83203125" style="223" bestFit="1" customWidth="1"/>
    <col min="14340" max="14340" width="4.1640625" style="223" bestFit="1" customWidth="1"/>
    <col min="14341" max="14341" width="9.6640625" style="223" bestFit="1" customWidth="1"/>
    <col min="14342" max="14342" width="14.1640625" style="223" bestFit="1" customWidth="1"/>
    <col min="14343" max="14343" width="17.1640625" style="223" bestFit="1" customWidth="1"/>
    <col min="14344" max="14344" width="7.83203125" style="223" bestFit="1" customWidth="1"/>
    <col min="14345" max="14345" width="11.83203125" style="223" bestFit="1" customWidth="1"/>
    <col min="14346" max="14350" width="0" style="223" hidden="1" customWidth="1"/>
    <col min="14351" max="14592" width="9.33203125" style="223"/>
    <col min="14593" max="14593" width="4.83203125" style="223" bestFit="1" customWidth="1"/>
    <col min="14594" max="14594" width="11.6640625" style="223" bestFit="1" customWidth="1"/>
    <col min="14595" max="14595" width="75.83203125" style="223" bestFit="1" customWidth="1"/>
    <col min="14596" max="14596" width="4.1640625" style="223" bestFit="1" customWidth="1"/>
    <col min="14597" max="14597" width="9.6640625" style="223" bestFit="1" customWidth="1"/>
    <col min="14598" max="14598" width="14.1640625" style="223" bestFit="1" customWidth="1"/>
    <col min="14599" max="14599" width="17.1640625" style="223" bestFit="1" customWidth="1"/>
    <col min="14600" max="14600" width="7.83203125" style="223" bestFit="1" customWidth="1"/>
    <col min="14601" max="14601" width="11.83203125" style="223" bestFit="1" customWidth="1"/>
    <col min="14602" max="14606" width="0" style="223" hidden="1" customWidth="1"/>
    <col min="14607" max="14848" width="9.33203125" style="223"/>
    <col min="14849" max="14849" width="4.83203125" style="223" bestFit="1" customWidth="1"/>
    <col min="14850" max="14850" width="11.6640625" style="223" bestFit="1" customWidth="1"/>
    <col min="14851" max="14851" width="75.83203125" style="223" bestFit="1" customWidth="1"/>
    <col min="14852" max="14852" width="4.1640625" style="223" bestFit="1" customWidth="1"/>
    <col min="14853" max="14853" width="9.6640625" style="223" bestFit="1" customWidth="1"/>
    <col min="14854" max="14854" width="14.1640625" style="223" bestFit="1" customWidth="1"/>
    <col min="14855" max="14855" width="17.1640625" style="223" bestFit="1" customWidth="1"/>
    <col min="14856" max="14856" width="7.83203125" style="223" bestFit="1" customWidth="1"/>
    <col min="14857" max="14857" width="11.83203125" style="223" bestFit="1" customWidth="1"/>
    <col min="14858" max="14862" width="0" style="223" hidden="1" customWidth="1"/>
    <col min="14863" max="15104" width="9.33203125" style="223"/>
    <col min="15105" max="15105" width="4.83203125" style="223" bestFit="1" customWidth="1"/>
    <col min="15106" max="15106" width="11.6640625" style="223" bestFit="1" customWidth="1"/>
    <col min="15107" max="15107" width="75.83203125" style="223" bestFit="1" customWidth="1"/>
    <col min="15108" max="15108" width="4.1640625" style="223" bestFit="1" customWidth="1"/>
    <col min="15109" max="15109" width="9.6640625" style="223" bestFit="1" customWidth="1"/>
    <col min="15110" max="15110" width="14.1640625" style="223" bestFit="1" customWidth="1"/>
    <col min="15111" max="15111" width="17.1640625" style="223" bestFit="1" customWidth="1"/>
    <col min="15112" max="15112" width="7.83203125" style="223" bestFit="1" customWidth="1"/>
    <col min="15113" max="15113" width="11.83203125" style="223" bestFit="1" customWidth="1"/>
    <col min="15114" max="15118" width="0" style="223" hidden="1" customWidth="1"/>
    <col min="15119" max="15360" width="9.33203125" style="223"/>
    <col min="15361" max="15361" width="4.83203125" style="223" bestFit="1" customWidth="1"/>
    <col min="15362" max="15362" width="11.6640625" style="223" bestFit="1" customWidth="1"/>
    <col min="15363" max="15363" width="75.83203125" style="223" bestFit="1" customWidth="1"/>
    <col min="15364" max="15364" width="4.1640625" style="223" bestFit="1" customWidth="1"/>
    <col min="15365" max="15365" width="9.6640625" style="223" bestFit="1" customWidth="1"/>
    <col min="15366" max="15366" width="14.1640625" style="223" bestFit="1" customWidth="1"/>
    <col min="15367" max="15367" width="17.1640625" style="223" bestFit="1" customWidth="1"/>
    <col min="15368" max="15368" width="7.83203125" style="223" bestFit="1" customWidth="1"/>
    <col min="15369" max="15369" width="11.83203125" style="223" bestFit="1" customWidth="1"/>
    <col min="15370" max="15374" width="0" style="223" hidden="1" customWidth="1"/>
    <col min="15375" max="15616" width="9.33203125" style="223"/>
    <col min="15617" max="15617" width="4.83203125" style="223" bestFit="1" customWidth="1"/>
    <col min="15618" max="15618" width="11.6640625" style="223" bestFit="1" customWidth="1"/>
    <col min="15619" max="15619" width="75.83203125" style="223" bestFit="1" customWidth="1"/>
    <col min="15620" max="15620" width="4.1640625" style="223" bestFit="1" customWidth="1"/>
    <col min="15621" max="15621" width="9.6640625" style="223" bestFit="1" customWidth="1"/>
    <col min="15622" max="15622" width="14.1640625" style="223" bestFit="1" customWidth="1"/>
    <col min="15623" max="15623" width="17.1640625" style="223" bestFit="1" customWidth="1"/>
    <col min="15624" max="15624" width="7.83203125" style="223" bestFit="1" customWidth="1"/>
    <col min="15625" max="15625" width="11.83203125" style="223" bestFit="1" customWidth="1"/>
    <col min="15626" max="15630" width="0" style="223" hidden="1" customWidth="1"/>
    <col min="15631" max="15872" width="9.33203125" style="223"/>
    <col min="15873" max="15873" width="4.83203125" style="223" bestFit="1" customWidth="1"/>
    <col min="15874" max="15874" width="11.6640625" style="223" bestFit="1" customWidth="1"/>
    <col min="15875" max="15875" width="75.83203125" style="223" bestFit="1" customWidth="1"/>
    <col min="15876" max="15876" width="4.1640625" style="223" bestFit="1" customWidth="1"/>
    <col min="15877" max="15877" width="9.6640625" style="223" bestFit="1" customWidth="1"/>
    <col min="15878" max="15878" width="14.1640625" style="223" bestFit="1" customWidth="1"/>
    <col min="15879" max="15879" width="17.1640625" style="223" bestFit="1" customWidth="1"/>
    <col min="15880" max="15880" width="7.83203125" style="223" bestFit="1" customWidth="1"/>
    <col min="15881" max="15881" width="11.83203125" style="223" bestFit="1" customWidth="1"/>
    <col min="15882" max="15886" width="0" style="223" hidden="1" customWidth="1"/>
    <col min="15887" max="16128" width="9.33203125" style="223"/>
    <col min="16129" max="16129" width="4.83203125" style="223" bestFit="1" customWidth="1"/>
    <col min="16130" max="16130" width="11.6640625" style="223" bestFit="1" customWidth="1"/>
    <col min="16131" max="16131" width="75.83203125" style="223" bestFit="1" customWidth="1"/>
    <col min="16132" max="16132" width="4.1640625" style="223" bestFit="1" customWidth="1"/>
    <col min="16133" max="16133" width="9.6640625" style="223" bestFit="1" customWidth="1"/>
    <col min="16134" max="16134" width="14.1640625" style="223" bestFit="1" customWidth="1"/>
    <col min="16135" max="16135" width="17.1640625" style="223" bestFit="1" customWidth="1"/>
    <col min="16136" max="16136" width="7.83203125" style="223" bestFit="1" customWidth="1"/>
    <col min="16137" max="16137" width="11.83203125" style="223" bestFit="1" customWidth="1"/>
    <col min="16138" max="16142" width="0" style="223" hidden="1" customWidth="1"/>
    <col min="16143" max="16384" width="9.33203125" style="223"/>
  </cols>
  <sheetData>
    <row r="3" spans="1:14" x14ac:dyDescent="0.3">
      <c r="A3" s="268"/>
      <c r="B3" s="228" t="s">
        <v>1773</v>
      </c>
      <c r="C3" s="268"/>
      <c r="D3" s="268"/>
      <c r="E3" s="268"/>
      <c r="F3" s="268"/>
      <c r="G3" s="268"/>
      <c r="H3" s="268"/>
      <c r="I3" s="268"/>
      <c r="J3" s="269"/>
    </row>
    <row r="4" spans="1:14" x14ac:dyDescent="0.3">
      <c r="A4" s="268"/>
      <c r="B4" s="228" t="s">
        <v>1774</v>
      </c>
      <c r="C4" s="268"/>
      <c r="D4" s="268"/>
      <c r="E4" s="268"/>
      <c r="F4" s="268"/>
      <c r="G4" s="268"/>
      <c r="H4" s="268"/>
      <c r="I4" s="268"/>
      <c r="J4" s="269"/>
    </row>
    <row r="5" spans="1:14" x14ac:dyDescent="0.3">
      <c r="A5" s="268"/>
      <c r="B5" s="228" t="s">
        <v>1775</v>
      </c>
      <c r="C5" s="268"/>
      <c r="D5" s="268"/>
      <c r="E5" s="268"/>
      <c r="F5" s="268"/>
      <c r="G5" s="268"/>
      <c r="H5" s="268"/>
      <c r="I5" s="268"/>
      <c r="J5" s="269"/>
    </row>
    <row r="6" spans="1:14" x14ac:dyDescent="0.3">
      <c r="A6" s="268"/>
      <c r="B6" s="228"/>
      <c r="C6" s="268"/>
      <c r="D6" s="268"/>
      <c r="E6" s="268"/>
      <c r="F6" s="268"/>
      <c r="G6" s="268"/>
      <c r="H6" s="268"/>
      <c r="I6" s="268"/>
      <c r="J6" s="269"/>
    </row>
    <row r="7" spans="1:14" s="237" customFormat="1" ht="33.950000000000003" customHeight="1" thickBot="1" x14ac:dyDescent="0.25">
      <c r="A7" s="270" t="s">
        <v>1805</v>
      </c>
      <c r="B7" s="270"/>
      <c r="C7" s="270"/>
      <c r="D7" s="270"/>
      <c r="E7" s="270"/>
      <c r="F7" s="270"/>
      <c r="G7" s="270"/>
      <c r="H7" s="270"/>
      <c r="I7" s="270"/>
      <c r="J7" s="271"/>
    </row>
    <row r="8" spans="1:14" ht="17.25" thickBot="1" x14ac:dyDescent="0.35">
      <c r="A8" s="272" t="s">
        <v>1777</v>
      </c>
      <c r="B8" s="273" t="s">
        <v>1806</v>
      </c>
      <c r="C8" s="274" t="s">
        <v>1807</v>
      </c>
      <c r="D8" s="274" t="s">
        <v>1808</v>
      </c>
      <c r="E8" s="275" t="s">
        <v>1809</v>
      </c>
      <c r="F8" s="275" t="s">
        <v>1810</v>
      </c>
      <c r="G8" s="276" t="s">
        <v>1811</v>
      </c>
      <c r="H8" s="277" t="s">
        <v>1812</v>
      </c>
      <c r="I8" s="278" t="s">
        <v>1813</v>
      </c>
      <c r="J8" s="279" t="s">
        <v>41</v>
      </c>
      <c r="K8" s="223" t="s">
        <v>1814</v>
      </c>
      <c r="L8" s="223" t="s">
        <v>1815</v>
      </c>
      <c r="M8" s="223" t="s">
        <v>1816</v>
      </c>
      <c r="N8" s="223" t="s">
        <v>1785</v>
      </c>
    </row>
    <row r="9" spans="1:14" s="268" customFormat="1" ht="20.100000000000001" customHeight="1" x14ac:dyDescent="0.25">
      <c r="A9" s="280" t="s">
        <v>1817</v>
      </c>
      <c r="B9" s="281"/>
      <c r="C9" s="282"/>
      <c r="D9" s="282"/>
      <c r="E9" s="283"/>
      <c r="F9" s="283"/>
      <c r="G9" s="284"/>
      <c r="H9" s="285"/>
      <c r="I9" s="286"/>
      <c r="J9" s="269"/>
    </row>
    <row r="10" spans="1:14" x14ac:dyDescent="0.3">
      <c r="A10" s="287">
        <v>1</v>
      </c>
      <c r="B10" s="288">
        <v>0</v>
      </c>
      <c r="C10" s="289" t="s">
        <v>1818</v>
      </c>
      <c r="D10" s="289" t="s">
        <v>241</v>
      </c>
      <c r="E10" s="290">
        <v>1</v>
      </c>
      <c r="F10" s="291">
        <f>G183</f>
        <v>0</v>
      </c>
      <c r="G10" s="291">
        <f t="shared" ref="G10:G24" si="0">E10*F10</f>
        <v>0</v>
      </c>
      <c r="H10" s="292">
        <v>0</v>
      </c>
      <c r="I10" s="293">
        <f t="shared" ref="I10:I24" si="1">E10*H10</f>
        <v>0</v>
      </c>
      <c r="J10" s="294" t="s">
        <v>1819</v>
      </c>
      <c r="K10" s="223" t="s">
        <v>1820</v>
      </c>
      <c r="M10" s="295" t="s">
        <v>1821</v>
      </c>
    </row>
    <row r="11" spans="1:14" ht="49.5" x14ac:dyDescent="0.3">
      <c r="A11" s="287">
        <v>2</v>
      </c>
      <c r="B11" s="288">
        <v>1</v>
      </c>
      <c r="C11" s="296" t="s">
        <v>1822</v>
      </c>
      <c r="D11" s="289" t="s">
        <v>241</v>
      </c>
      <c r="E11" s="290">
        <v>1</v>
      </c>
      <c r="F11" s="422"/>
      <c r="G11" s="291">
        <f t="shared" si="0"/>
        <v>0</v>
      </c>
      <c r="H11" s="292">
        <v>0</v>
      </c>
      <c r="I11" s="293">
        <f t="shared" si="1"/>
        <v>0</v>
      </c>
      <c r="J11" s="294" t="s">
        <v>1819</v>
      </c>
      <c r="K11" s="223" t="s">
        <v>1820</v>
      </c>
      <c r="M11" s="295" t="s">
        <v>1821</v>
      </c>
    </row>
    <row r="12" spans="1:14" x14ac:dyDescent="0.3">
      <c r="A12" s="287">
        <v>3</v>
      </c>
      <c r="B12" s="288">
        <v>3</v>
      </c>
      <c r="C12" s="289" t="s">
        <v>1823</v>
      </c>
      <c r="D12" s="289" t="s">
        <v>241</v>
      </c>
      <c r="E12" s="290">
        <v>1</v>
      </c>
      <c r="F12" s="422"/>
      <c r="G12" s="291">
        <f t="shared" si="0"/>
        <v>0</v>
      </c>
      <c r="H12" s="292">
        <v>0</v>
      </c>
      <c r="I12" s="293">
        <f t="shared" si="1"/>
        <v>0</v>
      </c>
      <c r="J12" s="294" t="s">
        <v>1819</v>
      </c>
      <c r="K12" s="223" t="s">
        <v>1820</v>
      </c>
      <c r="M12" s="295" t="s">
        <v>1821</v>
      </c>
    </row>
    <row r="13" spans="1:14" ht="49.5" x14ac:dyDescent="0.3">
      <c r="A13" s="287">
        <v>4</v>
      </c>
      <c r="B13" s="288">
        <v>4</v>
      </c>
      <c r="C13" s="296" t="s">
        <v>1824</v>
      </c>
      <c r="D13" s="289" t="s">
        <v>241</v>
      </c>
      <c r="E13" s="290">
        <v>1</v>
      </c>
      <c r="F13" s="422"/>
      <c r="G13" s="291">
        <f t="shared" si="0"/>
        <v>0</v>
      </c>
      <c r="H13" s="292">
        <v>0</v>
      </c>
      <c r="I13" s="293">
        <f t="shared" si="1"/>
        <v>0</v>
      </c>
      <c r="J13" s="294" t="s">
        <v>1819</v>
      </c>
      <c r="K13" s="223" t="s">
        <v>1820</v>
      </c>
      <c r="M13" s="295" t="s">
        <v>1821</v>
      </c>
    </row>
    <row r="14" spans="1:14" x14ac:dyDescent="0.3">
      <c r="A14" s="287">
        <v>5</v>
      </c>
      <c r="B14" s="288">
        <v>720151</v>
      </c>
      <c r="C14" s="289" t="s">
        <v>1825</v>
      </c>
      <c r="D14" s="289" t="s">
        <v>241</v>
      </c>
      <c r="E14" s="290">
        <v>1</v>
      </c>
      <c r="F14" s="422"/>
      <c r="G14" s="291">
        <f t="shared" si="0"/>
        <v>0</v>
      </c>
      <c r="H14" s="292">
        <v>0</v>
      </c>
      <c r="I14" s="293">
        <f t="shared" si="1"/>
        <v>0</v>
      </c>
      <c r="J14" s="294" t="s">
        <v>1826</v>
      </c>
      <c r="K14" s="223" t="s">
        <v>1820</v>
      </c>
      <c r="M14" s="295" t="s">
        <v>1821</v>
      </c>
    </row>
    <row r="15" spans="1:14" x14ac:dyDescent="0.3">
      <c r="A15" s="287">
        <v>6</v>
      </c>
      <c r="B15" s="288">
        <v>720415</v>
      </c>
      <c r="C15" s="289" t="s">
        <v>1827</v>
      </c>
      <c r="D15" s="289" t="s">
        <v>241</v>
      </c>
      <c r="E15" s="290">
        <v>1</v>
      </c>
      <c r="F15" s="422"/>
      <c r="G15" s="291">
        <f t="shared" si="0"/>
        <v>0</v>
      </c>
      <c r="H15" s="292">
        <v>0</v>
      </c>
      <c r="I15" s="293">
        <f t="shared" si="1"/>
        <v>0</v>
      </c>
      <c r="J15" s="294" t="s">
        <v>1826</v>
      </c>
      <c r="K15" s="223" t="s">
        <v>1820</v>
      </c>
      <c r="M15" s="295" t="s">
        <v>1821</v>
      </c>
    </row>
    <row r="16" spans="1:14" x14ac:dyDescent="0.3">
      <c r="A16" s="287">
        <v>7</v>
      </c>
      <c r="B16" s="288">
        <v>720691</v>
      </c>
      <c r="C16" s="289" t="s">
        <v>1828</v>
      </c>
      <c r="D16" s="289" t="s">
        <v>241</v>
      </c>
      <c r="E16" s="290">
        <v>2</v>
      </c>
      <c r="F16" s="422"/>
      <c r="G16" s="291">
        <f t="shared" si="0"/>
        <v>0</v>
      </c>
      <c r="H16" s="292">
        <v>0</v>
      </c>
      <c r="I16" s="293">
        <f t="shared" si="1"/>
        <v>0</v>
      </c>
      <c r="J16" s="294" t="s">
        <v>1826</v>
      </c>
      <c r="M16" s="295" t="s">
        <v>1821</v>
      </c>
    </row>
    <row r="17" spans="1:13" x14ac:dyDescent="0.3">
      <c r="A17" s="287">
        <v>8</v>
      </c>
      <c r="B17" s="288">
        <v>521023</v>
      </c>
      <c r="C17" s="289" t="s">
        <v>1829</v>
      </c>
      <c r="D17" s="289" t="s">
        <v>241</v>
      </c>
      <c r="E17" s="290">
        <v>3</v>
      </c>
      <c r="F17" s="422"/>
      <c r="G17" s="291">
        <f t="shared" si="0"/>
        <v>0</v>
      </c>
      <c r="H17" s="292">
        <v>0</v>
      </c>
      <c r="I17" s="293">
        <f t="shared" si="1"/>
        <v>0</v>
      </c>
      <c r="J17" s="294" t="s">
        <v>1826</v>
      </c>
      <c r="K17" s="223" t="s">
        <v>1820</v>
      </c>
      <c r="M17" s="295" t="s">
        <v>1821</v>
      </c>
    </row>
    <row r="18" spans="1:13" x14ac:dyDescent="0.3">
      <c r="A18" s="287">
        <v>9</v>
      </c>
      <c r="B18" s="288">
        <v>464112</v>
      </c>
      <c r="C18" s="289" t="s">
        <v>1830</v>
      </c>
      <c r="D18" s="289" t="s">
        <v>241</v>
      </c>
      <c r="E18" s="290">
        <v>1</v>
      </c>
      <c r="F18" s="422"/>
      <c r="G18" s="291">
        <f t="shared" si="0"/>
        <v>0</v>
      </c>
      <c r="H18" s="292">
        <v>0</v>
      </c>
      <c r="I18" s="293">
        <f t="shared" si="1"/>
        <v>0</v>
      </c>
      <c r="J18" s="294" t="s">
        <v>1819</v>
      </c>
      <c r="K18" s="223" t="s">
        <v>1820</v>
      </c>
      <c r="M18" s="295" t="s">
        <v>1821</v>
      </c>
    </row>
    <row r="19" spans="1:13" ht="33" x14ac:dyDescent="0.3">
      <c r="A19" s="287">
        <v>10</v>
      </c>
      <c r="B19" s="288">
        <v>464113</v>
      </c>
      <c r="C19" s="297" t="s">
        <v>1831</v>
      </c>
      <c r="D19" s="289" t="s">
        <v>241</v>
      </c>
      <c r="E19" s="290">
        <v>1</v>
      </c>
      <c r="F19" s="422"/>
      <c r="G19" s="291">
        <f t="shared" si="0"/>
        <v>0</v>
      </c>
      <c r="H19" s="292">
        <v>0</v>
      </c>
      <c r="I19" s="293">
        <f t="shared" si="1"/>
        <v>0</v>
      </c>
      <c r="J19" s="294" t="s">
        <v>1819</v>
      </c>
      <c r="K19" s="223" t="s">
        <v>1820</v>
      </c>
      <c r="M19" s="295" t="s">
        <v>1821</v>
      </c>
    </row>
    <row r="20" spans="1:13" x14ac:dyDescent="0.3">
      <c r="A20" s="287">
        <v>11</v>
      </c>
      <c r="B20" s="288">
        <v>464113</v>
      </c>
      <c r="C20" s="289" t="s">
        <v>1832</v>
      </c>
      <c r="D20" s="289" t="s">
        <v>241</v>
      </c>
      <c r="E20" s="290">
        <v>1</v>
      </c>
      <c r="F20" s="422"/>
      <c r="G20" s="291">
        <f t="shared" si="0"/>
        <v>0</v>
      </c>
      <c r="H20" s="292">
        <v>0</v>
      </c>
      <c r="I20" s="293">
        <f t="shared" si="1"/>
        <v>0</v>
      </c>
      <c r="J20" s="294" t="s">
        <v>1819</v>
      </c>
      <c r="K20" s="223" t="s">
        <v>1820</v>
      </c>
      <c r="M20" s="295" t="s">
        <v>1821</v>
      </c>
    </row>
    <row r="21" spans="1:13" x14ac:dyDescent="0.3">
      <c r="A21" s="287">
        <v>12</v>
      </c>
      <c r="B21" s="288">
        <v>21</v>
      </c>
      <c r="C21" s="289" t="s">
        <v>1833</v>
      </c>
      <c r="D21" s="289" t="s">
        <v>241</v>
      </c>
      <c r="E21" s="290">
        <v>1</v>
      </c>
      <c r="F21" s="422"/>
      <c r="G21" s="291">
        <f t="shared" si="0"/>
        <v>0</v>
      </c>
      <c r="H21" s="292">
        <v>0</v>
      </c>
      <c r="I21" s="293">
        <f t="shared" si="1"/>
        <v>0</v>
      </c>
      <c r="J21" s="294" t="s">
        <v>1819</v>
      </c>
      <c r="K21" s="223" t="s">
        <v>1820</v>
      </c>
      <c r="M21" s="295" t="s">
        <v>1821</v>
      </c>
    </row>
    <row r="22" spans="1:13" x14ac:dyDescent="0.3">
      <c r="A22" s="287">
        <v>13</v>
      </c>
      <c r="B22" s="288">
        <v>21</v>
      </c>
      <c r="C22" s="289" t="s">
        <v>1834</v>
      </c>
      <c r="D22" s="289" t="s">
        <v>241</v>
      </c>
      <c r="E22" s="290">
        <v>4</v>
      </c>
      <c r="F22" s="422"/>
      <c r="G22" s="291">
        <f t="shared" si="0"/>
        <v>0</v>
      </c>
      <c r="H22" s="292">
        <v>0</v>
      </c>
      <c r="I22" s="293">
        <f t="shared" si="1"/>
        <v>0</v>
      </c>
      <c r="J22" s="294" t="s">
        <v>1819</v>
      </c>
      <c r="K22" s="223" t="s">
        <v>1820</v>
      </c>
      <c r="M22" s="295" t="s">
        <v>1821</v>
      </c>
    </row>
    <row r="23" spans="1:13" x14ac:dyDescent="0.3">
      <c r="A23" s="287">
        <v>14</v>
      </c>
      <c r="B23" s="288">
        <v>22</v>
      </c>
      <c r="C23" s="289" t="s">
        <v>1835</v>
      </c>
      <c r="D23" s="289" t="s">
        <v>241</v>
      </c>
      <c r="E23" s="290">
        <v>8</v>
      </c>
      <c r="F23" s="422"/>
      <c r="G23" s="291">
        <f t="shared" si="0"/>
        <v>0</v>
      </c>
      <c r="H23" s="292">
        <v>0</v>
      </c>
      <c r="I23" s="293">
        <f t="shared" si="1"/>
        <v>0</v>
      </c>
      <c r="J23" s="294" t="s">
        <v>1819</v>
      </c>
      <c r="K23" s="223" t="s">
        <v>1820</v>
      </c>
      <c r="M23" s="295" t="s">
        <v>1821</v>
      </c>
    </row>
    <row r="24" spans="1:13" ht="17.25" thickBot="1" x14ac:dyDescent="0.35">
      <c r="A24" s="298">
        <v>15</v>
      </c>
      <c r="B24" s="299">
        <v>24</v>
      </c>
      <c r="C24" s="300" t="s">
        <v>1836</v>
      </c>
      <c r="D24" s="300" t="s">
        <v>241</v>
      </c>
      <c r="E24" s="301">
        <v>1</v>
      </c>
      <c r="F24" s="423"/>
      <c r="G24" s="302">
        <f t="shared" si="0"/>
        <v>0</v>
      </c>
      <c r="H24" s="303">
        <v>0</v>
      </c>
      <c r="I24" s="304">
        <f t="shared" si="1"/>
        <v>0</v>
      </c>
      <c r="J24" s="305" t="s">
        <v>1819</v>
      </c>
      <c r="K24" s="223" t="s">
        <v>1820</v>
      </c>
      <c r="M24" s="295" t="s">
        <v>1821</v>
      </c>
    </row>
    <row r="25" spans="1:13" s="314" customFormat="1" x14ac:dyDescent="0.3">
      <c r="A25" s="306"/>
      <c r="B25" s="307"/>
      <c r="C25" s="308" t="s">
        <v>1837</v>
      </c>
      <c r="D25" s="308"/>
      <c r="E25" s="309"/>
      <c r="F25" s="310"/>
      <c r="G25" s="310">
        <f>SUM(G10:G24)</f>
        <v>0</v>
      </c>
      <c r="H25" s="311"/>
      <c r="I25" s="312">
        <f>SUM(I10:I24)</f>
        <v>0</v>
      </c>
      <c r="J25" s="313"/>
      <c r="M25" s="315" t="s">
        <v>1821</v>
      </c>
    </row>
    <row r="26" spans="1:13" s="268" customFormat="1" ht="20.100000000000001" customHeight="1" x14ac:dyDescent="0.25">
      <c r="A26" s="316" t="s">
        <v>1838</v>
      </c>
      <c r="B26" s="317"/>
      <c r="C26" s="318"/>
      <c r="D26" s="318"/>
      <c r="E26" s="319"/>
      <c r="F26" s="320"/>
      <c r="G26" s="320"/>
      <c r="H26" s="321"/>
      <c r="I26" s="322"/>
      <c r="J26" s="323"/>
      <c r="M26" s="324"/>
    </row>
    <row r="27" spans="1:13" x14ac:dyDescent="0.3">
      <c r="A27" s="287">
        <v>16</v>
      </c>
      <c r="B27" s="288">
        <v>900001</v>
      </c>
      <c r="C27" s="289" t="s">
        <v>1839</v>
      </c>
      <c r="D27" s="289" t="s">
        <v>241</v>
      </c>
      <c r="E27" s="290">
        <v>1</v>
      </c>
      <c r="F27" s="422"/>
      <c r="G27" s="291">
        <f t="shared" ref="G27:G70" si="2">E27*F27</f>
        <v>0</v>
      </c>
      <c r="H27" s="292">
        <v>0</v>
      </c>
      <c r="I27" s="293">
        <f t="shared" ref="I27:I70" si="3">E27*H27</f>
        <v>0</v>
      </c>
      <c r="J27" s="294" t="s">
        <v>1819</v>
      </c>
      <c r="K27" s="223" t="s">
        <v>1820</v>
      </c>
      <c r="M27" s="295" t="s">
        <v>1840</v>
      </c>
    </row>
    <row r="28" spans="1:13" x14ac:dyDescent="0.3">
      <c r="A28" s="287">
        <v>17</v>
      </c>
      <c r="B28" s="288">
        <v>433165</v>
      </c>
      <c r="C28" s="289" t="s">
        <v>1841</v>
      </c>
      <c r="D28" s="289" t="s">
        <v>241</v>
      </c>
      <c r="E28" s="290">
        <v>3</v>
      </c>
      <c r="F28" s="422"/>
      <c r="G28" s="291">
        <f t="shared" si="2"/>
        <v>0</v>
      </c>
      <c r="H28" s="292">
        <v>0</v>
      </c>
      <c r="I28" s="293">
        <f t="shared" si="3"/>
        <v>0</v>
      </c>
      <c r="J28" s="294" t="s">
        <v>1819</v>
      </c>
      <c r="M28" s="295" t="s">
        <v>1840</v>
      </c>
    </row>
    <row r="29" spans="1:13" x14ac:dyDescent="0.3">
      <c r="A29" s="287">
        <v>18</v>
      </c>
      <c r="B29" s="288">
        <v>413133</v>
      </c>
      <c r="C29" s="289" t="s">
        <v>1842</v>
      </c>
      <c r="D29" s="289" t="s">
        <v>241</v>
      </c>
      <c r="E29" s="290">
        <v>1</v>
      </c>
      <c r="F29" s="422"/>
      <c r="G29" s="291">
        <f t="shared" si="2"/>
        <v>0</v>
      </c>
      <c r="H29" s="292">
        <v>0</v>
      </c>
      <c r="I29" s="293">
        <f t="shared" si="3"/>
        <v>0</v>
      </c>
      <c r="J29" s="294" t="s">
        <v>1819</v>
      </c>
      <c r="K29" s="223" t="s">
        <v>1820</v>
      </c>
      <c r="M29" s="295" t="s">
        <v>1840</v>
      </c>
    </row>
    <row r="30" spans="1:13" x14ac:dyDescent="0.3">
      <c r="A30" s="287">
        <v>19</v>
      </c>
      <c r="B30" s="288">
        <v>423221</v>
      </c>
      <c r="C30" s="289" t="s">
        <v>1843</v>
      </c>
      <c r="D30" s="289" t="s">
        <v>241</v>
      </c>
      <c r="E30" s="290">
        <v>1</v>
      </c>
      <c r="F30" s="422"/>
      <c r="G30" s="291">
        <f t="shared" si="2"/>
        <v>0</v>
      </c>
      <c r="H30" s="292">
        <v>0</v>
      </c>
      <c r="I30" s="293">
        <f t="shared" si="3"/>
        <v>0</v>
      </c>
      <c r="J30" s="294" t="s">
        <v>1819</v>
      </c>
      <c r="K30" s="223" t="s">
        <v>1820</v>
      </c>
      <c r="M30" s="295" t="s">
        <v>1840</v>
      </c>
    </row>
    <row r="31" spans="1:13" x14ac:dyDescent="0.3">
      <c r="A31" s="287">
        <v>20</v>
      </c>
      <c r="B31" s="288">
        <v>425223</v>
      </c>
      <c r="C31" s="289" t="s">
        <v>1844</v>
      </c>
      <c r="D31" s="289" t="s">
        <v>241</v>
      </c>
      <c r="E31" s="290">
        <v>1</v>
      </c>
      <c r="F31" s="422"/>
      <c r="G31" s="291">
        <f t="shared" si="2"/>
        <v>0</v>
      </c>
      <c r="H31" s="292">
        <v>0</v>
      </c>
      <c r="I31" s="293">
        <f t="shared" si="3"/>
        <v>0</v>
      </c>
      <c r="J31" s="294" t="s">
        <v>1819</v>
      </c>
      <c r="K31" s="223" t="s">
        <v>1820</v>
      </c>
      <c r="M31" s="295" t="s">
        <v>1840</v>
      </c>
    </row>
    <row r="32" spans="1:13" x14ac:dyDescent="0.3">
      <c r="A32" s="287">
        <v>21</v>
      </c>
      <c r="B32" s="288">
        <v>900001</v>
      </c>
      <c r="C32" s="289" t="s">
        <v>1845</v>
      </c>
      <c r="D32" s="289" t="s">
        <v>241</v>
      </c>
      <c r="E32" s="290">
        <v>1</v>
      </c>
      <c r="F32" s="422"/>
      <c r="G32" s="291">
        <f t="shared" si="2"/>
        <v>0</v>
      </c>
      <c r="H32" s="292">
        <v>0</v>
      </c>
      <c r="I32" s="293">
        <f t="shared" si="3"/>
        <v>0</v>
      </c>
      <c r="J32" s="294" t="s">
        <v>1819</v>
      </c>
      <c r="K32" s="223" t="s">
        <v>1820</v>
      </c>
      <c r="M32" s="295" t="s">
        <v>1840</v>
      </c>
    </row>
    <row r="33" spans="1:14" x14ac:dyDescent="0.3">
      <c r="A33" s="287">
        <v>22</v>
      </c>
      <c r="B33" s="288">
        <v>171208</v>
      </c>
      <c r="C33" s="289" t="s">
        <v>1846</v>
      </c>
      <c r="D33" s="289" t="s">
        <v>325</v>
      </c>
      <c r="E33" s="290">
        <v>60</v>
      </c>
      <c r="F33" s="422"/>
      <c r="G33" s="291">
        <f t="shared" si="2"/>
        <v>0</v>
      </c>
      <c r="H33" s="292">
        <v>0</v>
      </c>
      <c r="I33" s="293">
        <f t="shared" si="3"/>
        <v>0</v>
      </c>
      <c r="J33" s="294" t="s">
        <v>1819</v>
      </c>
      <c r="K33" s="223" t="s">
        <v>1820</v>
      </c>
      <c r="M33" s="295" t="s">
        <v>1840</v>
      </c>
      <c r="N33" s="223">
        <f t="shared" ref="N33:N43" si="4">E33*F33</f>
        <v>0</v>
      </c>
    </row>
    <row r="34" spans="1:14" x14ac:dyDescent="0.3">
      <c r="A34" s="287">
        <v>23</v>
      </c>
      <c r="B34" s="288">
        <v>101309</v>
      </c>
      <c r="C34" s="289" t="s">
        <v>1847</v>
      </c>
      <c r="D34" s="289" t="s">
        <v>325</v>
      </c>
      <c r="E34" s="290">
        <v>60</v>
      </c>
      <c r="F34" s="422"/>
      <c r="G34" s="291">
        <f t="shared" si="2"/>
        <v>0</v>
      </c>
      <c r="H34" s="292">
        <v>0</v>
      </c>
      <c r="I34" s="293">
        <f t="shared" si="3"/>
        <v>0</v>
      </c>
      <c r="J34" s="294" t="s">
        <v>1819</v>
      </c>
      <c r="K34" s="223" t="s">
        <v>1820</v>
      </c>
      <c r="M34" s="295" t="s">
        <v>1840</v>
      </c>
      <c r="N34" s="223">
        <f t="shared" si="4"/>
        <v>0</v>
      </c>
    </row>
    <row r="35" spans="1:14" x14ac:dyDescent="0.3">
      <c r="A35" s="287">
        <v>24</v>
      </c>
      <c r="B35" s="288">
        <v>101307</v>
      </c>
      <c r="C35" s="289" t="s">
        <v>1848</v>
      </c>
      <c r="D35" s="289" t="s">
        <v>325</v>
      </c>
      <c r="E35" s="290">
        <v>20</v>
      </c>
      <c r="F35" s="422"/>
      <c r="G35" s="291">
        <f t="shared" si="2"/>
        <v>0</v>
      </c>
      <c r="H35" s="292">
        <v>0</v>
      </c>
      <c r="I35" s="293">
        <f t="shared" si="3"/>
        <v>0</v>
      </c>
      <c r="J35" s="294" t="s">
        <v>1819</v>
      </c>
      <c r="K35" s="223" t="s">
        <v>1820</v>
      </c>
      <c r="M35" s="295" t="s">
        <v>1840</v>
      </c>
      <c r="N35" s="223">
        <f t="shared" si="4"/>
        <v>0</v>
      </c>
    </row>
    <row r="36" spans="1:14" x14ac:dyDescent="0.3">
      <c r="A36" s="287">
        <v>25</v>
      </c>
      <c r="B36" s="288">
        <v>171210</v>
      </c>
      <c r="C36" s="289" t="s">
        <v>1849</v>
      </c>
      <c r="D36" s="289" t="s">
        <v>325</v>
      </c>
      <c r="E36" s="290">
        <v>20</v>
      </c>
      <c r="F36" s="422"/>
      <c r="G36" s="291">
        <f t="shared" si="2"/>
        <v>0</v>
      </c>
      <c r="H36" s="292">
        <v>0</v>
      </c>
      <c r="I36" s="293">
        <f t="shared" si="3"/>
        <v>0</v>
      </c>
      <c r="J36" s="294" t="s">
        <v>1819</v>
      </c>
      <c r="K36" s="223" t="s">
        <v>1820</v>
      </c>
      <c r="M36" s="295" t="s">
        <v>1840</v>
      </c>
      <c r="N36" s="223">
        <f t="shared" si="4"/>
        <v>0</v>
      </c>
    </row>
    <row r="37" spans="1:14" x14ac:dyDescent="0.3">
      <c r="A37" s="287">
        <v>26</v>
      </c>
      <c r="B37" s="288">
        <v>101105</v>
      </c>
      <c r="C37" s="289" t="s">
        <v>1850</v>
      </c>
      <c r="D37" s="289" t="s">
        <v>325</v>
      </c>
      <c r="E37" s="290">
        <v>90</v>
      </c>
      <c r="F37" s="422"/>
      <c r="G37" s="291">
        <f t="shared" si="2"/>
        <v>0</v>
      </c>
      <c r="H37" s="292">
        <v>0</v>
      </c>
      <c r="I37" s="293">
        <f t="shared" si="3"/>
        <v>0</v>
      </c>
      <c r="J37" s="294" t="s">
        <v>1819</v>
      </c>
      <c r="K37" s="223" t="s">
        <v>1820</v>
      </c>
      <c r="M37" s="295" t="s">
        <v>1840</v>
      </c>
      <c r="N37" s="223">
        <f t="shared" si="4"/>
        <v>0</v>
      </c>
    </row>
    <row r="38" spans="1:14" x14ac:dyDescent="0.3">
      <c r="A38" s="287">
        <v>27</v>
      </c>
      <c r="B38" s="288">
        <v>101106</v>
      </c>
      <c r="C38" s="289" t="s">
        <v>1851</v>
      </c>
      <c r="D38" s="289" t="s">
        <v>325</v>
      </c>
      <c r="E38" s="290">
        <v>30</v>
      </c>
      <c r="F38" s="422"/>
      <c r="G38" s="291">
        <f t="shared" si="2"/>
        <v>0</v>
      </c>
      <c r="H38" s="292">
        <v>0</v>
      </c>
      <c r="I38" s="293">
        <f t="shared" si="3"/>
        <v>0</v>
      </c>
      <c r="J38" s="294" t="s">
        <v>1819</v>
      </c>
      <c r="K38" s="223" t="s">
        <v>1820</v>
      </c>
      <c r="M38" s="295" t="s">
        <v>1840</v>
      </c>
      <c r="N38" s="223">
        <f t="shared" si="4"/>
        <v>0</v>
      </c>
    </row>
    <row r="39" spans="1:14" x14ac:dyDescent="0.3">
      <c r="A39" s="287">
        <v>28</v>
      </c>
      <c r="B39" s="288">
        <v>101306</v>
      </c>
      <c r="C39" s="289" t="s">
        <v>1852</v>
      </c>
      <c r="D39" s="289" t="s">
        <v>325</v>
      </c>
      <c r="E39" s="290">
        <v>180</v>
      </c>
      <c r="F39" s="422"/>
      <c r="G39" s="291">
        <f t="shared" si="2"/>
        <v>0</v>
      </c>
      <c r="H39" s="292">
        <v>0</v>
      </c>
      <c r="I39" s="293">
        <f t="shared" si="3"/>
        <v>0</v>
      </c>
      <c r="J39" s="294" t="s">
        <v>1819</v>
      </c>
      <c r="K39" s="223" t="s">
        <v>1820</v>
      </c>
      <c r="M39" s="295" t="s">
        <v>1840</v>
      </c>
      <c r="N39" s="223">
        <f t="shared" si="4"/>
        <v>0</v>
      </c>
    </row>
    <row r="40" spans="1:14" x14ac:dyDescent="0.3">
      <c r="A40" s="287">
        <v>29</v>
      </c>
      <c r="B40" s="288">
        <v>101305</v>
      </c>
      <c r="C40" s="289" t="s">
        <v>1853</v>
      </c>
      <c r="D40" s="289" t="s">
        <v>325</v>
      </c>
      <c r="E40" s="290">
        <v>70</v>
      </c>
      <c r="F40" s="422"/>
      <c r="G40" s="291">
        <f t="shared" si="2"/>
        <v>0</v>
      </c>
      <c r="H40" s="292">
        <v>0</v>
      </c>
      <c r="I40" s="293">
        <f t="shared" si="3"/>
        <v>0</v>
      </c>
      <c r="J40" s="294" t="s">
        <v>1819</v>
      </c>
      <c r="K40" s="223" t="s">
        <v>1820</v>
      </c>
      <c r="M40" s="295" t="s">
        <v>1840</v>
      </c>
      <c r="N40" s="223">
        <f t="shared" si="4"/>
        <v>0</v>
      </c>
    </row>
    <row r="41" spans="1:14" x14ac:dyDescent="0.3">
      <c r="A41" s="287">
        <v>30</v>
      </c>
      <c r="B41" s="288">
        <v>101205</v>
      </c>
      <c r="C41" s="289" t="s">
        <v>1854</v>
      </c>
      <c r="D41" s="289" t="s">
        <v>325</v>
      </c>
      <c r="E41" s="290">
        <v>70</v>
      </c>
      <c r="F41" s="422"/>
      <c r="G41" s="291">
        <f t="shared" si="2"/>
        <v>0</v>
      </c>
      <c r="H41" s="292">
        <v>0</v>
      </c>
      <c r="I41" s="293">
        <f t="shared" si="3"/>
        <v>0</v>
      </c>
      <c r="J41" s="294" t="s">
        <v>1819</v>
      </c>
      <c r="K41" s="223" t="s">
        <v>1820</v>
      </c>
      <c r="M41" s="295" t="s">
        <v>1840</v>
      </c>
      <c r="N41" s="223">
        <f t="shared" si="4"/>
        <v>0</v>
      </c>
    </row>
    <row r="42" spans="1:14" x14ac:dyDescent="0.3">
      <c r="A42" s="287">
        <v>31</v>
      </c>
      <c r="B42" s="288">
        <v>101206</v>
      </c>
      <c r="C42" s="289" t="s">
        <v>1855</v>
      </c>
      <c r="D42" s="289" t="s">
        <v>325</v>
      </c>
      <c r="E42" s="290">
        <v>50</v>
      </c>
      <c r="F42" s="422"/>
      <c r="G42" s="291">
        <f t="shared" si="2"/>
        <v>0</v>
      </c>
      <c r="H42" s="292">
        <v>0</v>
      </c>
      <c r="I42" s="293">
        <f t="shared" si="3"/>
        <v>0</v>
      </c>
      <c r="J42" s="294" t="s">
        <v>1819</v>
      </c>
      <c r="K42" s="223" t="s">
        <v>1820</v>
      </c>
      <c r="M42" s="295" t="s">
        <v>1840</v>
      </c>
      <c r="N42" s="223">
        <f t="shared" si="4"/>
        <v>0</v>
      </c>
    </row>
    <row r="43" spans="1:14" x14ac:dyDescent="0.3">
      <c r="A43" s="287">
        <v>32</v>
      </c>
      <c r="B43" s="288">
        <v>203303</v>
      </c>
      <c r="C43" s="289" t="s">
        <v>1856</v>
      </c>
      <c r="D43" s="289" t="s">
        <v>325</v>
      </c>
      <c r="E43" s="290">
        <v>520</v>
      </c>
      <c r="F43" s="422"/>
      <c r="G43" s="291">
        <f t="shared" si="2"/>
        <v>0</v>
      </c>
      <c r="H43" s="292">
        <v>0</v>
      </c>
      <c r="I43" s="293">
        <f t="shared" si="3"/>
        <v>0</v>
      </c>
      <c r="J43" s="294" t="s">
        <v>1819</v>
      </c>
      <c r="K43" s="223" t="s">
        <v>1820</v>
      </c>
      <c r="M43" s="295" t="s">
        <v>1840</v>
      </c>
      <c r="N43" s="223">
        <f t="shared" si="4"/>
        <v>0</v>
      </c>
    </row>
    <row r="44" spans="1:14" x14ac:dyDescent="0.3">
      <c r="A44" s="287">
        <v>33</v>
      </c>
      <c r="B44" s="288">
        <v>312212</v>
      </c>
      <c r="C44" s="289" t="s">
        <v>1857</v>
      </c>
      <c r="D44" s="289" t="s">
        <v>241</v>
      </c>
      <c r="E44" s="290">
        <v>10</v>
      </c>
      <c r="F44" s="422"/>
      <c r="G44" s="291">
        <f t="shared" si="2"/>
        <v>0</v>
      </c>
      <c r="H44" s="292">
        <v>0</v>
      </c>
      <c r="I44" s="293">
        <f t="shared" si="3"/>
        <v>0</v>
      </c>
      <c r="J44" s="294" t="s">
        <v>1819</v>
      </c>
      <c r="K44" s="223" t="s">
        <v>1820</v>
      </c>
      <c r="M44" s="295" t="s">
        <v>1840</v>
      </c>
    </row>
    <row r="45" spans="1:14" x14ac:dyDescent="0.3">
      <c r="A45" s="287">
        <v>34</v>
      </c>
      <c r="B45" s="288">
        <v>322222</v>
      </c>
      <c r="C45" s="289" t="s">
        <v>1858</v>
      </c>
      <c r="D45" s="289" t="s">
        <v>325</v>
      </c>
      <c r="E45" s="290">
        <v>70</v>
      </c>
      <c r="F45" s="422"/>
      <c r="G45" s="291">
        <f t="shared" si="2"/>
        <v>0</v>
      </c>
      <c r="H45" s="292">
        <v>0</v>
      </c>
      <c r="I45" s="293">
        <f t="shared" si="3"/>
        <v>0</v>
      </c>
      <c r="J45" s="294" t="s">
        <v>1819</v>
      </c>
      <c r="K45" s="223" t="s">
        <v>1820</v>
      </c>
      <c r="M45" s="295" t="s">
        <v>1840</v>
      </c>
      <c r="N45" s="223">
        <f>E45*F45</f>
        <v>0</v>
      </c>
    </row>
    <row r="46" spans="1:14" x14ac:dyDescent="0.3">
      <c r="A46" s="287">
        <v>35</v>
      </c>
      <c r="B46" s="288">
        <v>322272</v>
      </c>
      <c r="C46" s="289" t="s">
        <v>1859</v>
      </c>
      <c r="D46" s="289" t="s">
        <v>241</v>
      </c>
      <c r="E46" s="290">
        <v>90</v>
      </c>
      <c r="F46" s="422"/>
      <c r="G46" s="291">
        <f t="shared" si="2"/>
        <v>0</v>
      </c>
      <c r="H46" s="292">
        <v>0</v>
      </c>
      <c r="I46" s="293">
        <f t="shared" si="3"/>
        <v>0</v>
      </c>
      <c r="J46" s="294" t="s">
        <v>1819</v>
      </c>
      <c r="K46" s="223" t="s">
        <v>1820</v>
      </c>
      <c r="M46" s="295" t="s">
        <v>1840</v>
      </c>
    </row>
    <row r="47" spans="1:14" x14ac:dyDescent="0.3">
      <c r="A47" s="287">
        <v>36</v>
      </c>
      <c r="B47" s="288">
        <v>364041</v>
      </c>
      <c r="C47" s="289" t="s">
        <v>1860</v>
      </c>
      <c r="D47" s="289" t="s">
        <v>325</v>
      </c>
      <c r="E47" s="290">
        <v>20</v>
      </c>
      <c r="F47" s="422"/>
      <c r="G47" s="291">
        <f t="shared" si="2"/>
        <v>0</v>
      </c>
      <c r="H47" s="292">
        <v>0</v>
      </c>
      <c r="I47" s="293">
        <f t="shared" si="3"/>
        <v>0</v>
      </c>
      <c r="J47" s="294" t="s">
        <v>1819</v>
      </c>
      <c r="K47" s="223" t="s">
        <v>1820</v>
      </c>
      <c r="M47" s="295" t="s">
        <v>1840</v>
      </c>
      <c r="N47" s="223">
        <f>E47*F47</f>
        <v>0</v>
      </c>
    </row>
    <row r="48" spans="1:14" x14ac:dyDescent="0.3">
      <c r="A48" s="287">
        <v>37</v>
      </c>
      <c r="B48" s="288">
        <v>364042</v>
      </c>
      <c r="C48" s="289" t="s">
        <v>1861</v>
      </c>
      <c r="D48" s="289" t="s">
        <v>325</v>
      </c>
      <c r="E48" s="290">
        <v>10</v>
      </c>
      <c r="F48" s="422"/>
      <c r="G48" s="291">
        <f t="shared" si="2"/>
        <v>0</v>
      </c>
      <c r="H48" s="292">
        <v>0</v>
      </c>
      <c r="I48" s="293">
        <f t="shared" si="3"/>
        <v>0</v>
      </c>
      <c r="J48" s="294" t="s">
        <v>1819</v>
      </c>
      <c r="K48" s="223" t="s">
        <v>1820</v>
      </c>
      <c r="M48" s="295" t="s">
        <v>1840</v>
      </c>
      <c r="N48" s="223">
        <f>E48*F48</f>
        <v>0</v>
      </c>
    </row>
    <row r="49" spans="1:14" x14ac:dyDescent="0.3">
      <c r="A49" s="287">
        <v>38</v>
      </c>
      <c r="B49" s="288">
        <v>364043</v>
      </c>
      <c r="C49" s="289" t="s">
        <v>1862</v>
      </c>
      <c r="D49" s="289" t="s">
        <v>325</v>
      </c>
      <c r="E49" s="290">
        <v>10</v>
      </c>
      <c r="F49" s="422"/>
      <c r="G49" s="291">
        <f t="shared" si="2"/>
        <v>0</v>
      </c>
      <c r="H49" s="292">
        <v>0</v>
      </c>
      <c r="I49" s="293">
        <f t="shared" si="3"/>
        <v>0</v>
      </c>
      <c r="J49" s="294" t="s">
        <v>1819</v>
      </c>
      <c r="K49" s="223" t="s">
        <v>1820</v>
      </c>
      <c r="M49" s="295" t="s">
        <v>1840</v>
      </c>
      <c r="N49" s="223">
        <f>E49*F49</f>
        <v>0</v>
      </c>
    </row>
    <row r="50" spans="1:14" x14ac:dyDescent="0.3">
      <c r="A50" s="287">
        <v>39</v>
      </c>
      <c r="B50" s="288">
        <v>364131</v>
      </c>
      <c r="C50" s="289" t="s">
        <v>1863</v>
      </c>
      <c r="D50" s="289" t="s">
        <v>241</v>
      </c>
      <c r="E50" s="290">
        <v>40</v>
      </c>
      <c r="F50" s="422"/>
      <c r="G50" s="291">
        <f t="shared" si="2"/>
        <v>0</v>
      </c>
      <c r="H50" s="292">
        <v>0</v>
      </c>
      <c r="I50" s="293">
        <f t="shared" si="3"/>
        <v>0</v>
      </c>
      <c r="J50" s="294" t="s">
        <v>1819</v>
      </c>
      <c r="K50" s="223" t="s">
        <v>1820</v>
      </c>
      <c r="M50" s="295" t="s">
        <v>1840</v>
      </c>
    </row>
    <row r="51" spans="1:14" x14ac:dyDescent="0.3">
      <c r="A51" s="287">
        <v>40</v>
      </c>
      <c r="B51" s="288">
        <v>364104</v>
      </c>
      <c r="C51" s="289" t="s">
        <v>1864</v>
      </c>
      <c r="D51" s="289" t="s">
        <v>241</v>
      </c>
      <c r="E51" s="290">
        <v>20</v>
      </c>
      <c r="F51" s="422"/>
      <c r="G51" s="291">
        <f t="shared" si="2"/>
        <v>0</v>
      </c>
      <c r="H51" s="292">
        <v>0</v>
      </c>
      <c r="I51" s="293">
        <f t="shared" si="3"/>
        <v>0</v>
      </c>
      <c r="J51" s="294" t="s">
        <v>1819</v>
      </c>
      <c r="K51" s="223" t="s">
        <v>1820</v>
      </c>
      <c r="M51" s="295" t="s">
        <v>1840</v>
      </c>
    </row>
    <row r="52" spans="1:14" x14ac:dyDescent="0.3">
      <c r="A52" s="287">
        <v>41</v>
      </c>
      <c r="B52" s="288">
        <v>295001</v>
      </c>
      <c r="C52" s="289" t="s">
        <v>1865</v>
      </c>
      <c r="D52" s="289" t="s">
        <v>325</v>
      </c>
      <c r="E52" s="290">
        <v>110</v>
      </c>
      <c r="F52" s="422"/>
      <c r="G52" s="291">
        <f t="shared" si="2"/>
        <v>0</v>
      </c>
      <c r="H52" s="292">
        <v>0</v>
      </c>
      <c r="I52" s="293">
        <f t="shared" si="3"/>
        <v>0</v>
      </c>
      <c r="J52" s="294" t="s">
        <v>1819</v>
      </c>
      <c r="K52" s="223" t="s">
        <v>1820</v>
      </c>
      <c r="M52" s="295" t="s">
        <v>1840</v>
      </c>
      <c r="N52" s="223">
        <f>E52*F52</f>
        <v>0</v>
      </c>
    </row>
    <row r="53" spans="1:14" x14ac:dyDescent="0.3">
      <c r="A53" s="287">
        <v>42</v>
      </c>
      <c r="B53" s="288">
        <v>295011</v>
      </c>
      <c r="C53" s="289" t="s">
        <v>1866</v>
      </c>
      <c r="D53" s="289" t="s">
        <v>325</v>
      </c>
      <c r="E53" s="290">
        <v>20</v>
      </c>
      <c r="F53" s="422"/>
      <c r="G53" s="291">
        <f t="shared" si="2"/>
        <v>0</v>
      </c>
      <c r="H53" s="292">
        <v>0</v>
      </c>
      <c r="I53" s="293">
        <f t="shared" si="3"/>
        <v>0</v>
      </c>
      <c r="J53" s="294" t="s">
        <v>1819</v>
      </c>
      <c r="K53" s="223" t="s">
        <v>1820</v>
      </c>
      <c r="M53" s="295" t="s">
        <v>1840</v>
      </c>
      <c r="N53" s="223">
        <f>E53*F53</f>
        <v>0</v>
      </c>
    </row>
    <row r="54" spans="1:14" x14ac:dyDescent="0.3">
      <c r="A54" s="287">
        <v>43</v>
      </c>
      <c r="B54" s="288">
        <v>295071</v>
      </c>
      <c r="C54" s="289" t="s">
        <v>1867</v>
      </c>
      <c r="D54" s="289" t="s">
        <v>241</v>
      </c>
      <c r="E54" s="290">
        <v>5</v>
      </c>
      <c r="F54" s="422"/>
      <c r="G54" s="291">
        <f t="shared" si="2"/>
        <v>0</v>
      </c>
      <c r="H54" s="292">
        <v>0</v>
      </c>
      <c r="I54" s="293">
        <f t="shared" si="3"/>
        <v>0</v>
      </c>
      <c r="J54" s="294" t="s">
        <v>1819</v>
      </c>
      <c r="K54" s="223" t="s">
        <v>1820</v>
      </c>
      <c r="M54" s="295" t="s">
        <v>1840</v>
      </c>
    </row>
    <row r="55" spans="1:14" x14ac:dyDescent="0.3">
      <c r="A55" s="287">
        <v>44</v>
      </c>
      <c r="B55" s="288">
        <v>295073</v>
      </c>
      <c r="C55" s="289" t="s">
        <v>1868</v>
      </c>
      <c r="D55" s="289" t="s">
        <v>241</v>
      </c>
      <c r="E55" s="290">
        <v>5</v>
      </c>
      <c r="F55" s="422"/>
      <c r="G55" s="291">
        <f t="shared" si="2"/>
        <v>0</v>
      </c>
      <c r="H55" s="292">
        <v>0</v>
      </c>
      <c r="I55" s="293">
        <f t="shared" si="3"/>
        <v>0</v>
      </c>
      <c r="J55" s="294" t="s">
        <v>1819</v>
      </c>
      <c r="K55" s="223" t="s">
        <v>1820</v>
      </c>
      <c r="M55" s="295" t="s">
        <v>1840</v>
      </c>
    </row>
    <row r="56" spans="1:14" x14ac:dyDescent="0.3">
      <c r="A56" s="287">
        <v>45</v>
      </c>
      <c r="B56" s="288">
        <v>295601</v>
      </c>
      <c r="C56" s="289" t="s">
        <v>1869</v>
      </c>
      <c r="D56" s="289" t="s">
        <v>325</v>
      </c>
      <c r="E56" s="290">
        <v>25</v>
      </c>
      <c r="F56" s="422"/>
      <c r="G56" s="291">
        <f t="shared" si="2"/>
        <v>0</v>
      </c>
      <c r="H56" s="292">
        <v>0</v>
      </c>
      <c r="I56" s="293">
        <f t="shared" si="3"/>
        <v>0</v>
      </c>
      <c r="J56" s="294" t="s">
        <v>1819</v>
      </c>
      <c r="K56" s="223" t="s">
        <v>1820</v>
      </c>
      <c r="M56" s="295" t="s">
        <v>1840</v>
      </c>
      <c r="N56" s="223">
        <f>E56*F56</f>
        <v>0</v>
      </c>
    </row>
    <row r="57" spans="1:14" x14ac:dyDescent="0.3">
      <c r="A57" s="287">
        <v>46</v>
      </c>
      <c r="B57" s="288">
        <v>295612</v>
      </c>
      <c r="C57" s="289" t="s">
        <v>1870</v>
      </c>
      <c r="D57" s="289" t="s">
        <v>241</v>
      </c>
      <c r="E57" s="290">
        <v>2</v>
      </c>
      <c r="F57" s="422"/>
      <c r="G57" s="291">
        <f t="shared" si="2"/>
        <v>0</v>
      </c>
      <c r="H57" s="292">
        <v>0</v>
      </c>
      <c r="I57" s="293">
        <f t="shared" si="3"/>
        <v>0</v>
      </c>
      <c r="J57" s="294" t="s">
        <v>1819</v>
      </c>
      <c r="K57" s="223" t="s">
        <v>1820</v>
      </c>
      <c r="M57" s="295" t="s">
        <v>1840</v>
      </c>
    </row>
    <row r="58" spans="1:14" x14ac:dyDescent="0.3">
      <c r="A58" s="287">
        <v>47</v>
      </c>
      <c r="B58" s="288">
        <v>295251</v>
      </c>
      <c r="C58" s="289" t="s">
        <v>1871</v>
      </c>
      <c r="D58" s="289" t="s">
        <v>241</v>
      </c>
      <c r="E58" s="290">
        <v>2</v>
      </c>
      <c r="F58" s="422"/>
      <c r="G58" s="291">
        <f t="shared" si="2"/>
        <v>0</v>
      </c>
      <c r="H58" s="292">
        <v>0</v>
      </c>
      <c r="I58" s="293">
        <f t="shared" si="3"/>
        <v>0</v>
      </c>
      <c r="J58" s="294" t="s">
        <v>1819</v>
      </c>
      <c r="M58" s="295" t="s">
        <v>1840</v>
      </c>
    </row>
    <row r="59" spans="1:14" x14ac:dyDescent="0.3">
      <c r="A59" s="287">
        <v>48</v>
      </c>
      <c r="B59" s="288">
        <v>295252</v>
      </c>
      <c r="C59" s="289" t="s">
        <v>1872</v>
      </c>
      <c r="D59" s="289" t="s">
        <v>241</v>
      </c>
      <c r="E59" s="290">
        <v>2</v>
      </c>
      <c r="F59" s="422"/>
      <c r="G59" s="291">
        <f t="shared" si="2"/>
        <v>0</v>
      </c>
      <c r="H59" s="292">
        <v>0</v>
      </c>
      <c r="I59" s="293">
        <f t="shared" si="3"/>
        <v>0</v>
      </c>
      <c r="J59" s="294" t="s">
        <v>1819</v>
      </c>
      <c r="M59" s="295" t="s">
        <v>1840</v>
      </c>
    </row>
    <row r="60" spans="1:14" x14ac:dyDescent="0.3">
      <c r="A60" s="287">
        <v>49</v>
      </c>
      <c r="B60" s="288">
        <v>295635</v>
      </c>
      <c r="C60" s="289" t="s">
        <v>1873</v>
      </c>
      <c r="D60" s="289" t="s">
        <v>241</v>
      </c>
      <c r="E60" s="290">
        <v>2</v>
      </c>
      <c r="F60" s="422"/>
      <c r="G60" s="291">
        <f t="shared" si="2"/>
        <v>0</v>
      </c>
      <c r="H60" s="292">
        <v>0</v>
      </c>
      <c r="I60" s="293">
        <f t="shared" si="3"/>
        <v>0</v>
      </c>
      <c r="J60" s="294" t="s">
        <v>1819</v>
      </c>
      <c r="M60" s="295" t="s">
        <v>1840</v>
      </c>
    </row>
    <row r="61" spans="1:14" x14ac:dyDescent="0.3">
      <c r="A61" s="287">
        <v>50</v>
      </c>
      <c r="B61" s="288">
        <v>295342</v>
      </c>
      <c r="C61" s="289" t="s">
        <v>1874</v>
      </c>
      <c r="D61" s="289" t="s">
        <v>241</v>
      </c>
      <c r="E61" s="290">
        <v>10</v>
      </c>
      <c r="F61" s="422"/>
      <c r="G61" s="291">
        <f t="shared" si="2"/>
        <v>0</v>
      </c>
      <c r="H61" s="292">
        <v>0</v>
      </c>
      <c r="I61" s="293">
        <f t="shared" si="3"/>
        <v>0</v>
      </c>
      <c r="J61" s="294" t="s">
        <v>1819</v>
      </c>
      <c r="K61" s="223" t="s">
        <v>1820</v>
      </c>
      <c r="M61" s="295" t="s">
        <v>1840</v>
      </c>
    </row>
    <row r="62" spans="1:14" x14ac:dyDescent="0.3">
      <c r="A62" s="287">
        <v>51</v>
      </c>
      <c r="B62" s="288">
        <v>295322</v>
      </c>
      <c r="C62" s="289" t="s">
        <v>1875</v>
      </c>
      <c r="D62" s="289" t="s">
        <v>241</v>
      </c>
      <c r="E62" s="290">
        <v>6</v>
      </c>
      <c r="F62" s="422"/>
      <c r="G62" s="291">
        <f t="shared" si="2"/>
        <v>0</v>
      </c>
      <c r="H62" s="292">
        <v>0</v>
      </c>
      <c r="I62" s="293">
        <f t="shared" si="3"/>
        <v>0</v>
      </c>
      <c r="J62" s="294" t="s">
        <v>1819</v>
      </c>
      <c r="K62" s="223" t="s">
        <v>1820</v>
      </c>
      <c r="M62" s="295" t="s">
        <v>1840</v>
      </c>
    </row>
    <row r="63" spans="1:14" x14ac:dyDescent="0.3">
      <c r="A63" s="287">
        <v>52</v>
      </c>
      <c r="B63" s="288">
        <v>295621</v>
      </c>
      <c r="C63" s="289" t="s">
        <v>1876</v>
      </c>
      <c r="D63" s="289" t="s">
        <v>241</v>
      </c>
      <c r="E63" s="290">
        <v>20</v>
      </c>
      <c r="F63" s="422"/>
      <c r="G63" s="291">
        <f t="shared" si="2"/>
        <v>0</v>
      </c>
      <c r="H63" s="292">
        <v>0</v>
      </c>
      <c r="I63" s="293">
        <f t="shared" si="3"/>
        <v>0</v>
      </c>
      <c r="J63" s="294" t="s">
        <v>1819</v>
      </c>
      <c r="K63" s="223" t="s">
        <v>1820</v>
      </c>
      <c r="M63" s="295" t="s">
        <v>1840</v>
      </c>
    </row>
    <row r="64" spans="1:14" x14ac:dyDescent="0.3">
      <c r="A64" s="287">
        <v>53</v>
      </c>
      <c r="B64" s="288">
        <v>295626</v>
      </c>
      <c r="C64" s="289" t="s">
        <v>1877</v>
      </c>
      <c r="D64" s="289" t="s">
        <v>241</v>
      </c>
      <c r="E64" s="290">
        <v>2</v>
      </c>
      <c r="F64" s="422"/>
      <c r="G64" s="291">
        <f t="shared" si="2"/>
        <v>0</v>
      </c>
      <c r="H64" s="292">
        <v>0</v>
      </c>
      <c r="I64" s="293">
        <f t="shared" si="3"/>
        <v>0</v>
      </c>
      <c r="J64" s="294" t="s">
        <v>1819</v>
      </c>
      <c r="K64" s="223" t="s">
        <v>1820</v>
      </c>
      <c r="M64" s="295" t="s">
        <v>1840</v>
      </c>
    </row>
    <row r="65" spans="1:14" x14ac:dyDescent="0.3">
      <c r="A65" s="287">
        <v>54</v>
      </c>
      <c r="B65" s="288">
        <v>295632</v>
      </c>
      <c r="C65" s="289" t="s">
        <v>1878</v>
      </c>
      <c r="D65" s="289" t="s">
        <v>241</v>
      </c>
      <c r="E65" s="290">
        <v>2</v>
      </c>
      <c r="F65" s="422"/>
      <c r="G65" s="291">
        <f t="shared" si="2"/>
        <v>0</v>
      </c>
      <c r="H65" s="292">
        <v>0</v>
      </c>
      <c r="I65" s="293">
        <f t="shared" si="3"/>
        <v>0</v>
      </c>
      <c r="J65" s="294" t="s">
        <v>1819</v>
      </c>
      <c r="K65" s="223" t="s">
        <v>1820</v>
      </c>
      <c r="M65" s="295" t="s">
        <v>1840</v>
      </c>
    </row>
    <row r="66" spans="1:14" x14ac:dyDescent="0.3">
      <c r="A66" s="287">
        <v>55</v>
      </c>
      <c r="B66" s="288">
        <v>295455</v>
      </c>
      <c r="C66" s="289" t="s">
        <v>1879</v>
      </c>
      <c r="D66" s="289" t="s">
        <v>241</v>
      </c>
      <c r="E66" s="290">
        <v>2</v>
      </c>
      <c r="F66" s="422"/>
      <c r="G66" s="291">
        <f t="shared" si="2"/>
        <v>0</v>
      </c>
      <c r="H66" s="292">
        <v>0</v>
      </c>
      <c r="I66" s="293">
        <f t="shared" si="3"/>
        <v>0</v>
      </c>
      <c r="J66" s="294" t="s">
        <v>1819</v>
      </c>
      <c r="K66" s="223" t="s">
        <v>1820</v>
      </c>
      <c r="M66" s="295" t="s">
        <v>1840</v>
      </c>
    </row>
    <row r="67" spans="1:14" x14ac:dyDescent="0.3">
      <c r="A67" s="287">
        <v>56</v>
      </c>
      <c r="B67" s="288">
        <v>295882</v>
      </c>
      <c r="C67" s="289" t="s">
        <v>1880</v>
      </c>
      <c r="D67" s="289" t="s">
        <v>241</v>
      </c>
      <c r="E67" s="290">
        <v>2</v>
      </c>
      <c r="F67" s="422"/>
      <c r="G67" s="291">
        <f t="shared" si="2"/>
        <v>0</v>
      </c>
      <c r="H67" s="292">
        <v>0</v>
      </c>
      <c r="I67" s="293">
        <f t="shared" si="3"/>
        <v>0</v>
      </c>
      <c r="J67" s="294" t="s">
        <v>1819</v>
      </c>
      <c r="K67" s="223" t="s">
        <v>1820</v>
      </c>
      <c r="M67" s="295" t="s">
        <v>1840</v>
      </c>
    </row>
    <row r="68" spans="1:14" x14ac:dyDescent="0.3">
      <c r="A68" s="287">
        <v>57</v>
      </c>
      <c r="B68" s="288">
        <v>321501</v>
      </c>
      <c r="C68" s="289" t="s">
        <v>1881</v>
      </c>
      <c r="D68" s="289" t="s">
        <v>325</v>
      </c>
      <c r="E68" s="290">
        <v>100</v>
      </c>
      <c r="F68" s="422"/>
      <c r="G68" s="291">
        <f t="shared" si="2"/>
        <v>0</v>
      </c>
      <c r="H68" s="292">
        <v>0</v>
      </c>
      <c r="I68" s="293">
        <f t="shared" si="3"/>
        <v>0</v>
      </c>
      <c r="J68" s="294" t="s">
        <v>1819</v>
      </c>
      <c r="K68" s="223" t="s">
        <v>1820</v>
      </c>
      <c r="M68" s="295" t="s">
        <v>1840</v>
      </c>
      <c r="N68" s="223">
        <f>E68*F68</f>
        <v>0</v>
      </c>
    </row>
    <row r="69" spans="1:14" x14ac:dyDescent="0.3">
      <c r="A69" s="287">
        <v>58</v>
      </c>
      <c r="B69" s="288">
        <v>900001</v>
      </c>
      <c r="C69" s="289" t="s">
        <v>1882</v>
      </c>
      <c r="D69" s="289" t="s">
        <v>241</v>
      </c>
      <c r="E69" s="290">
        <v>1</v>
      </c>
      <c r="F69" s="422"/>
      <c r="G69" s="291">
        <f t="shared" si="2"/>
        <v>0</v>
      </c>
      <c r="H69" s="292">
        <v>0</v>
      </c>
      <c r="I69" s="293">
        <f t="shared" si="3"/>
        <v>0</v>
      </c>
      <c r="J69" s="294" t="s">
        <v>1819</v>
      </c>
      <c r="K69" s="223" t="s">
        <v>1820</v>
      </c>
      <c r="M69" s="295" t="s">
        <v>1840</v>
      </c>
    </row>
    <row r="70" spans="1:14" ht="17.25" thickBot="1" x14ac:dyDescent="0.35">
      <c r="A70" s="298">
        <v>59</v>
      </c>
      <c r="B70" s="299">
        <v>426235</v>
      </c>
      <c r="C70" s="300" t="s">
        <v>1883</v>
      </c>
      <c r="D70" s="300" t="s">
        <v>241</v>
      </c>
      <c r="E70" s="301">
        <v>1</v>
      </c>
      <c r="F70" s="423"/>
      <c r="G70" s="302">
        <f t="shared" si="2"/>
        <v>0</v>
      </c>
      <c r="H70" s="303">
        <v>0</v>
      </c>
      <c r="I70" s="304">
        <f t="shared" si="3"/>
        <v>0</v>
      </c>
      <c r="J70" s="305" t="s">
        <v>1819</v>
      </c>
      <c r="K70" s="223" t="s">
        <v>1820</v>
      </c>
      <c r="M70" s="295" t="s">
        <v>1840</v>
      </c>
    </row>
    <row r="71" spans="1:14" s="314" customFormat="1" x14ac:dyDescent="0.3">
      <c r="A71" s="306"/>
      <c r="B71" s="307"/>
      <c r="C71" s="308" t="s">
        <v>1837</v>
      </c>
      <c r="D71" s="308"/>
      <c r="E71" s="309"/>
      <c r="F71" s="310"/>
      <c r="G71" s="310">
        <f>SUM(G27:G70)</f>
        <v>0</v>
      </c>
      <c r="H71" s="311"/>
      <c r="I71" s="312">
        <f>SUM(I27:I70)</f>
        <v>0</v>
      </c>
      <c r="J71" s="313"/>
      <c r="M71" s="315" t="s">
        <v>1840</v>
      </c>
      <c r="N71" s="314">
        <f>SUM(N7:N70)</f>
        <v>0</v>
      </c>
    </row>
    <row r="72" spans="1:14" s="268" customFormat="1" ht="20.100000000000001" customHeight="1" x14ac:dyDescent="0.25">
      <c r="A72" s="316" t="s">
        <v>1884</v>
      </c>
      <c r="B72" s="317"/>
      <c r="C72" s="318"/>
      <c r="D72" s="318"/>
      <c r="E72" s="319"/>
      <c r="F72" s="320"/>
      <c r="G72" s="320"/>
      <c r="H72" s="321"/>
      <c r="I72" s="322"/>
      <c r="J72" s="323"/>
      <c r="M72" s="324"/>
    </row>
    <row r="73" spans="1:14" x14ac:dyDescent="0.3">
      <c r="A73" s="287">
        <v>60</v>
      </c>
      <c r="B73" s="288">
        <v>46221</v>
      </c>
      <c r="C73" s="289" t="s">
        <v>1885</v>
      </c>
      <c r="D73" s="289" t="s">
        <v>1886</v>
      </c>
      <c r="E73" s="290">
        <v>2</v>
      </c>
      <c r="F73" s="422"/>
      <c r="G73" s="291">
        <f>E73*F73</f>
        <v>0</v>
      </c>
      <c r="H73" s="292">
        <v>0</v>
      </c>
      <c r="I73" s="293">
        <f>E73*H73</f>
        <v>0</v>
      </c>
      <c r="J73" s="294" t="s">
        <v>1819</v>
      </c>
      <c r="M73" s="295" t="s">
        <v>1887</v>
      </c>
    </row>
    <row r="74" spans="1:14" x14ac:dyDescent="0.3">
      <c r="A74" s="287">
        <v>61</v>
      </c>
      <c r="B74" s="288">
        <v>46112</v>
      </c>
      <c r="C74" s="289" t="s">
        <v>1888</v>
      </c>
      <c r="D74" s="289" t="s">
        <v>156</v>
      </c>
      <c r="E74" s="290">
        <v>12</v>
      </c>
      <c r="F74" s="422"/>
      <c r="G74" s="291">
        <f>E74*F74</f>
        <v>0</v>
      </c>
      <c r="H74" s="292">
        <v>0</v>
      </c>
      <c r="I74" s="293">
        <f>E74*H74</f>
        <v>0</v>
      </c>
      <c r="J74" s="294" t="s">
        <v>1819</v>
      </c>
      <c r="M74" s="295" t="s">
        <v>1887</v>
      </c>
    </row>
    <row r="75" spans="1:14" x14ac:dyDescent="0.3">
      <c r="A75" s="287">
        <v>62</v>
      </c>
      <c r="B75" s="288">
        <v>46114</v>
      </c>
      <c r="C75" s="289" t="s">
        <v>1889</v>
      </c>
      <c r="D75" s="289" t="s">
        <v>156</v>
      </c>
      <c r="E75" s="290">
        <v>3</v>
      </c>
      <c r="F75" s="422"/>
      <c r="G75" s="291">
        <f>E75*F75</f>
        <v>0</v>
      </c>
      <c r="H75" s="292">
        <v>0</v>
      </c>
      <c r="I75" s="293">
        <f>E75*H75</f>
        <v>0</v>
      </c>
      <c r="J75" s="294" t="s">
        <v>1819</v>
      </c>
      <c r="M75" s="295" t="s">
        <v>1887</v>
      </c>
    </row>
    <row r="76" spans="1:14" x14ac:dyDescent="0.3">
      <c r="A76" s="287">
        <v>63</v>
      </c>
      <c r="B76" s="288">
        <v>46361</v>
      </c>
      <c r="C76" s="289" t="s">
        <v>1890</v>
      </c>
      <c r="D76" s="289" t="s">
        <v>241</v>
      </c>
      <c r="E76" s="290">
        <v>60</v>
      </c>
      <c r="F76" s="422"/>
      <c r="G76" s="291">
        <f>E76*F76</f>
        <v>0</v>
      </c>
      <c r="H76" s="292">
        <v>0</v>
      </c>
      <c r="I76" s="293">
        <f>E76*H76</f>
        <v>0</v>
      </c>
      <c r="J76" s="294" t="s">
        <v>1819</v>
      </c>
      <c r="M76" s="295" t="s">
        <v>1887</v>
      </c>
    </row>
    <row r="77" spans="1:14" ht="17.25" thickBot="1" x14ac:dyDescent="0.35">
      <c r="A77" s="298">
        <v>64</v>
      </c>
      <c r="B77" s="299">
        <v>46381</v>
      </c>
      <c r="C77" s="300" t="s">
        <v>1891</v>
      </c>
      <c r="D77" s="300" t="s">
        <v>325</v>
      </c>
      <c r="E77" s="301">
        <v>30</v>
      </c>
      <c r="F77" s="423"/>
      <c r="G77" s="302">
        <f>E77*F77</f>
        <v>0</v>
      </c>
      <c r="H77" s="303">
        <v>0</v>
      </c>
      <c r="I77" s="304">
        <f>E77*H77</f>
        <v>0</v>
      </c>
      <c r="J77" s="305" t="s">
        <v>1819</v>
      </c>
      <c r="M77" s="295" t="s">
        <v>1887</v>
      </c>
    </row>
    <row r="78" spans="1:14" s="314" customFormat="1" x14ac:dyDescent="0.3">
      <c r="A78" s="306"/>
      <c r="B78" s="307"/>
      <c r="C78" s="308" t="s">
        <v>1837</v>
      </c>
      <c r="D78" s="308"/>
      <c r="E78" s="309"/>
      <c r="F78" s="310"/>
      <c r="G78" s="310">
        <f>SUM(G73:G77)</f>
        <v>0</v>
      </c>
      <c r="H78" s="311"/>
      <c r="I78" s="312">
        <f>SUM(I73:I77)</f>
        <v>0</v>
      </c>
      <c r="J78" s="313"/>
      <c r="M78" s="315" t="s">
        <v>1887</v>
      </c>
    </row>
    <row r="79" spans="1:14" s="268" customFormat="1" ht="20.100000000000001" customHeight="1" x14ac:dyDescent="0.25">
      <c r="A79" s="316" t="s">
        <v>1892</v>
      </c>
      <c r="B79" s="317"/>
      <c r="C79" s="318"/>
      <c r="D79" s="318"/>
      <c r="E79" s="319"/>
      <c r="F79" s="320"/>
      <c r="G79" s="320"/>
      <c r="H79" s="321"/>
      <c r="I79" s="322"/>
      <c r="J79" s="323"/>
      <c r="M79" s="324"/>
    </row>
    <row r="80" spans="1:14" x14ac:dyDescent="0.3">
      <c r="A80" s="287">
        <v>65</v>
      </c>
      <c r="B80" s="288">
        <v>210990001</v>
      </c>
      <c r="C80" s="289" t="s">
        <v>1839</v>
      </c>
      <c r="D80" s="289" t="s">
        <v>241</v>
      </c>
      <c r="E80" s="290">
        <v>1</v>
      </c>
      <c r="F80" s="422"/>
      <c r="G80" s="291">
        <f t="shared" ref="G80:G126" si="5">E80*F80</f>
        <v>0</v>
      </c>
      <c r="H80" s="292">
        <v>0</v>
      </c>
      <c r="I80" s="293">
        <f t="shared" ref="I80:I126" si="6">E80*H80</f>
        <v>0</v>
      </c>
      <c r="J80" s="294" t="s">
        <v>1819</v>
      </c>
      <c r="M80" s="295" t="s">
        <v>1893</v>
      </c>
    </row>
    <row r="81" spans="1:13" x14ac:dyDescent="0.3">
      <c r="A81" s="287">
        <v>66</v>
      </c>
      <c r="B81" s="288">
        <v>210120103</v>
      </c>
      <c r="C81" s="289" t="s">
        <v>1894</v>
      </c>
      <c r="D81" s="289" t="s">
        <v>241</v>
      </c>
      <c r="E81" s="290">
        <v>3</v>
      </c>
      <c r="F81" s="422"/>
      <c r="G81" s="291">
        <f t="shared" si="5"/>
        <v>0</v>
      </c>
      <c r="H81" s="292">
        <v>1.6E-2</v>
      </c>
      <c r="I81" s="293">
        <f t="shared" si="6"/>
        <v>4.8000000000000001E-2</v>
      </c>
      <c r="J81" s="294" t="s">
        <v>1819</v>
      </c>
      <c r="M81" s="295" t="s">
        <v>1893</v>
      </c>
    </row>
    <row r="82" spans="1:13" x14ac:dyDescent="0.3">
      <c r="A82" s="287">
        <v>67</v>
      </c>
      <c r="B82" s="288">
        <v>210191511</v>
      </c>
      <c r="C82" s="289" t="s">
        <v>1895</v>
      </c>
      <c r="D82" s="289" t="s">
        <v>241</v>
      </c>
      <c r="E82" s="290">
        <v>1</v>
      </c>
      <c r="F82" s="422"/>
      <c r="G82" s="291">
        <f t="shared" si="5"/>
        <v>0</v>
      </c>
      <c r="H82" s="292">
        <v>0.49299999999999999</v>
      </c>
      <c r="I82" s="293">
        <f t="shared" si="6"/>
        <v>0.49299999999999999</v>
      </c>
      <c r="J82" s="294" t="s">
        <v>1819</v>
      </c>
      <c r="M82" s="295" t="s">
        <v>1893</v>
      </c>
    </row>
    <row r="83" spans="1:13" x14ac:dyDescent="0.3">
      <c r="A83" s="287">
        <v>68</v>
      </c>
      <c r="B83" s="288">
        <v>210191546</v>
      </c>
      <c r="C83" s="289" t="s">
        <v>1896</v>
      </c>
      <c r="D83" s="289" t="s">
        <v>241</v>
      </c>
      <c r="E83" s="290">
        <v>2</v>
      </c>
      <c r="F83" s="422"/>
      <c r="G83" s="291">
        <f t="shared" si="5"/>
        <v>0</v>
      </c>
      <c r="H83" s="292">
        <v>2.15</v>
      </c>
      <c r="I83" s="293">
        <f t="shared" si="6"/>
        <v>4.3</v>
      </c>
      <c r="J83" s="294" t="s">
        <v>1819</v>
      </c>
      <c r="M83" s="295" t="s">
        <v>1893</v>
      </c>
    </row>
    <row r="84" spans="1:13" x14ac:dyDescent="0.3">
      <c r="A84" s="287">
        <v>69</v>
      </c>
      <c r="B84" s="288">
        <v>210201101</v>
      </c>
      <c r="C84" s="289" t="s">
        <v>1897</v>
      </c>
      <c r="D84" s="289" t="s">
        <v>241</v>
      </c>
      <c r="E84" s="290">
        <v>3</v>
      </c>
      <c r="F84" s="422"/>
      <c r="G84" s="291">
        <f t="shared" si="5"/>
        <v>0</v>
      </c>
      <c r="H84" s="292">
        <v>0.79300000000000004</v>
      </c>
      <c r="I84" s="293">
        <f t="shared" si="6"/>
        <v>2.379</v>
      </c>
      <c r="J84" s="294" t="s">
        <v>1819</v>
      </c>
      <c r="M84" s="295" t="s">
        <v>1893</v>
      </c>
    </row>
    <row r="85" spans="1:13" x14ac:dyDescent="0.3">
      <c r="A85" s="287">
        <v>70</v>
      </c>
      <c r="B85" s="288">
        <v>210110023</v>
      </c>
      <c r="C85" s="289" t="s">
        <v>1898</v>
      </c>
      <c r="D85" s="289" t="s">
        <v>241</v>
      </c>
      <c r="E85" s="290">
        <v>1</v>
      </c>
      <c r="F85" s="422"/>
      <c r="G85" s="291">
        <f t="shared" si="5"/>
        <v>0</v>
      </c>
      <c r="H85" s="292">
        <v>0.41099999999999998</v>
      </c>
      <c r="I85" s="293">
        <f t="shared" si="6"/>
        <v>0.41099999999999998</v>
      </c>
      <c r="J85" s="294" t="s">
        <v>1819</v>
      </c>
      <c r="M85" s="295" t="s">
        <v>1893</v>
      </c>
    </row>
    <row r="86" spans="1:13" x14ac:dyDescent="0.3">
      <c r="A86" s="287">
        <v>71</v>
      </c>
      <c r="B86" s="288">
        <v>210111031</v>
      </c>
      <c r="C86" s="289" t="s">
        <v>1899</v>
      </c>
      <c r="D86" s="289" t="s">
        <v>241</v>
      </c>
      <c r="E86" s="290">
        <v>1</v>
      </c>
      <c r="F86" s="422"/>
      <c r="G86" s="291">
        <f t="shared" si="5"/>
        <v>0</v>
      </c>
      <c r="H86" s="292">
        <v>0.46400000000000002</v>
      </c>
      <c r="I86" s="293">
        <f t="shared" si="6"/>
        <v>0.46400000000000002</v>
      </c>
      <c r="J86" s="294" t="s">
        <v>1819</v>
      </c>
      <c r="M86" s="295" t="s">
        <v>1893</v>
      </c>
    </row>
    <row r="87" spans="1:13" x14ac:dyDescent="0.3">
      <c r="A87" s="287">
        <v>72</v>
      </c>
      <c r="B87" s="288">
        <v>210111106</v>
      </c>
      <c r="C87" s="289" t="s">
        <v>1900</v>
      </c>
      <c r="D87" s="289" t="s">
        <v>241</v>
      </c>
      <c r="E87" s="290">
        <v>1</v>
      </c>
      <c r="F87" s="422"/>
      <c r="G87" s="291">
        <f t="shared" si="5"/>
        <v>0</v>
      </c>
      <c r="H87" s="292">
        <v>0.51400000000000001</v>
      </c>
      <c r="I87" s="293">
        <f t="shared" si="6"/>
        <v>0.51400000000000001</v>
      </c>
      <c r="J87" s="294" t="s">
        <v>1819</v>
      </c>
      <c r="M87" s="295" t="s">
        <v>1893</v>
      </c>
    </row>
    <row r="88" spans="1:13" x14ac:dyDescent="0.3">
      <c r="A88" s="287">
        <v>73</v>
      </c>
      <c r="B88" s="288">
        <v>210160721</v>
      </c>
      <c r="C88" s="289" t="s">
        <v>1901</v>
      </c>
      <c r="D88" s="289" t="s">
        <v>241</v>
      </c>
      <c r="E88" s="290">
        <v>1</v>
      </c>
      <c r="F88" s="422"/>
      <c r="G88" s="291">
        <f t="shared" si="5"/>
        <v>0</v>
      </c>
      <c r="H88" s="292">
        <v>0.34799999999999998</v>
      </c>
      <c r="I88" s="293">
        <f t="shared" si="6"/>
        <v>0.34799999999999998</v>
      </c>
      <c r="J88" s="294" t="s">
        <v>1819</v>
      </c>
      <c r="M88" s="295" t="s">
        <v>1893</v>
      </c>
    </row>
    <row r="89" spans="1:13" x14ac:dyDescent="0.3">
      <c r="A89" s="287">
        <v>74</v>
      </c>
      <c r="B89" s="288">
        <v>210990001</v>
      </c>
      <c r="C89" s="289" t="s">
        <v>1902</v>
      </c>
      <c r="D89" s="289" t="s">
        <v>241</v>
      </c>
      <c r="E89" s="290">
        <v>1</v>
      </c>
      <c r="F89" s="422"/>
      <c r="G89" s="291">
        <f t="shared" si="5"/>
        <v>0</v>
      </c>
      <c r="H89" s="292">
        <v>0</v>
      </c>
      <c r="I89" s="293">
        <f t="shared" si="6"/>
        <v>0</v>
      </c>
      <c r="J89" s="294" t="s">
        <v>1819</v>
      </c>
      <c r="M89" s="295" t="s">
        <v>1893</v>
      </c>
    </row>
    <row r="90" spans="1:13" x14ac:dyDescent="0.3">
      <c r="A90" s="287">
        <v>75</v>
      </c>
      <c r="B90" s="288">
        <v>210800851</v>
      </c>
      <c r="C90" s="289" t="s">
        <v>1903</v>
      </c>
      <c r="D90" s="289" t="s">
        <v>325</v>
      </c>
      <c r="E90" s="290">
        <v>60</v>
      </c>
      <c r="F90" s="422"/>
      <c r="G90" s="291">
        <f t="shared" si="5"/>
        <v>0</v>
      </c>
      <c r="H90" s="292">
        <v>9.0999999999999998E-2</v>
      </c>
      <c r="I90" s="293">
        <f t="shared" si="6"/>
        <v>5.46</v>
      </c>
      <c r="J90" s="294" t="s">
        <v>1819</v>
      </c>
      <c r="M90" s="295" t="s">
        <v>1893</v>
      </c>
    </row>
    <row r="91" spans="1:13" x14ac:dyDescent="0.3">
      <c r="A91" s="287">
        <v>76</v>
      </c>
      <c r="B91" s="288">
        <v>210810053</v>
      </c>
      <c r="C91" s="289" t="s">
        <v>1904</v>
      </c>
      <c r="D91" s="289" t="s">
        <v>325</v>
      </c>
      <c r="E91" s="290">
        <v>60</v>
      </c>
      <c r="F91" s="422"/>
      <c r="G91" s="291">
        <f t="shared" si="5"/>
        <v>0</v>
      </c>
      <c r="H91" s="292">
        <v>0.105</v>
      </c>
      <c r="I91" s="293">
        <f t="shared" si="6"/>
        <v>6.3</v>
      </c>
      <c r="J91" s="294" t="s">
        <v>1819</v>
      </c>
      <c r="M91" s="295" t="s">
        <v>1893</v>
      </c>
    </row>
    <row r="92" spans="1:13" x14ac:dyDescent="0.3">
      <c r="A92" s="287">
        <v>77</v>
      </c>
      <c r="B92" s="288">
        <v>210810012</v>
      </c>
      <c r="C92" s="289" t="s">
        <v>1905</v>
      </c>
      <c r="D92" s="289" t="s">
        <v>325</v>
      </c>
      <c r="E92" s="290">
        <v>20</v>
      </c>
      <c r="F92" s="422"/>
      <c r="G92" s="291">
        <f t="shared" si="5"/>
        <v>0</v>
      </c>
      <c r="H92" s="292">
        <v>5.2999999999999999E-2</v>
      </c>
      <c r="I92" s="293">
        <f t="shared" si="6"/>
        <v>1.06</v>
      </c>
      <c r="J92" s="294" t="s">
        <v>1819</v>
      </c>
      <c r="M92" s="295" t="s">
        <v>1893</v>
      </c>
    </row>
    <row r="93" spans="1:13" x14ac:dyDescent="0.3">
      <c r="A93" s="287">
        <v>78</v>
      </c>
      <c r="B93" s="288">
        <v>210800831</v>
      </c>
      <c r="C93" s="289" t="s">
        <v>1906</v>
      </c>
      <c r="D93" s="289" t="s">
        <v>325</v>
      </c>
      <c r="E93" s="290">
        <v>20</v>
      </c>
      <c r="F93" s="422"/>
      <c r="G93" s="291">
        <f t="shared" si="5"/>
        <v>0</v>
      </c>
      <c r="H93" s="292">
        <v>4.5999999999999999E-2</v>
      </c>
      <c r="I93" s="293">
        <f t="shared" si="6"/>
        <v>0.91999999999999993</v>
      </c>
      <c r="J93" s="294" t="s">
        <v>1819</v>
      </c>
      <c r="M93" s="295" t="s">
        <v>1893</v>
      </c>
    </row>
    <row r="94" spans="1:13" x14ac:dyDescent="0.3">
      <c r="A94" s="287">
        <v>79</v>
      </c>
      <c r="B94" s="288">
        <v>210810048</v>
      </c>
      <c r="C94" s="289" t="s">
        <v>1907</v>
      </c>
      <c r="D94" s="289" t="s">
        <v>325</v>
      </c>
      <c r="E94" s="290">
        <v>90</v>
      </c>
      <c r="F94" s="422"/>
      <c r="G94" s="291">
        <f t="shared" si="5"/>
        <v>0</v>
      </c>
      <c r="H94" s="292">
        <v>0.09</v>
      </c>
      <c r="I94" s="293">
        <f t="shared" si="6"/>
        <v>8.1</v>
      </c>
      <c r="J94" s="294" t="s">
        <v>1819</v>
      </c>
      <c r="M94" s="295" t="s">
        <v>1893</v>
      </c>
    </row>
    <row r="95" spans="1:13" x14ac:dyDescent="0.3">
      <c r="A95" s="287">
        <v>80</v>
      </c>
      <c r="B95" s="288">
        <v>210810048</v>
      </c>
      <c r="C95" s="289" t="s">
        <v>1907</v>
      </c>
      <c r="D95" s="289" t="s">
        <v>325</v>
      </c>
      <c r="E95" s="290">
        <v>30</v>
      </c>
      <c r="F95" s="422"/>
      <c r="G95" s="291">
        <f t="shared" si="5"/>
        <v>0</v>
      </c>
      <c r="H95" s="292">
        <v>0.09</v>
      </c>
      <c r="I95" s="293">
        <f t="shared" si="6"/>
        <v>2.6999999999999997</v>
      </c>
      <c r="J95" s="294" t="s">
        <v>1819</v>
      </c>
      <c r="M95" s="295" t="s">
        <v>1893</v>
      </c>
    </row>
    <row r="96" spans="1:13" x14ac:dyDescent="0.3">
      <c r="A96" s="287">
        <v>81</v>
      </c>
      <c r="B96" s="288">
        <v>210810048</v>
      </c>
      <c r="C96" s="289" t="s">
        <v>1907</v>
      </c>
      <c r="D96" s="289" t="s">
        <v>325</v>
      </c>
      <c r="E96" s="290">
        <v>180</v>
      </c>
      <c r="F96" s="422"/>
      <c r="G96" s="291">
        <f t="shared" si="5"/>
        <v>0</v>
      </c>
      <c r="H96" s="292">
        <v>0.09</v>
      </c>
      <c r="I96" s="293">
        <f t="shared" si="6"/>
        <v>16.2</v>
      </c>
      <c r="J96" s="294" t="s">
        <v>1819</v>
      </c>
      <c r="M96" s="295" t="s">
        <v>1893</v>
      </c>
    </row>
    <row r="97" spans="1:13" x14ac:dyDescent="0.3">
      <c r="A97" s="287">
        <v>82</v>
      </c>
      <c r="B97" s="288">
        <v>210810048</v>
      </c>
      <c r="C97" s="289" t="s">
        <v>1907</v>
      </c>
      <c r="D97" s="289" t="s">
        <v>325</v>
      </c>
      <c r="E97" s="290">
        <v>70</v>
      </c>
      <c r="F97" s="422"/>
      <c r="G97" s="291">
        <f t="shared" si="5"/>
        <v>0</v>
      </c>
      <c r="H97" s="292">
        <v>0.09</v>
      </c>
      <c r="I97" s="293">
        <f t="shared" si="6"/>
        <v>6.3</v>
      </c>
      <c r="J97" s="294" t="s">
        <v>1819</v>
      </c>
      <c r="M97" s="295" t="s">
        <v>1893</v>
      </c>
    </row>
    <row r="98" spans="1:13" x14ac:dyDescent="0.3">
      <c r="A98" s="287">
        <v>83</v>
      </c>
      <c r="B98" s="288">
        <v>210810048</v>
      </c>
      <c r="C98" s="289" t="s">
        <v>1907</v>
      </c>
      <c r="D98" s="289" t="s">
        <v>325</v>
      </c>
      <c r="E98" s="290">
        <v>70</v>
      </c>
      <c r="F98" s="422"/>
      <c r="G98" s="291">
        <f t="shared" si="5"/>
        <v>0</v>
      </c>
      <c r="H98" s="292">
        <v>0.09</v>
      </c>
      <c r="I98" s="293">
        <f t="shared" si="6"/>
        <v>6.3</v>
      </c>
      <c r="J98" s="294" t="s">
        <v>1819</v>
      </c>
      <c r="M98" s="295" t="s">
        <v>1893</v>
      </c>
    </row>
    <row r="99" spans="1:13" x14ac:dyDescent="0.3">
      <c r="A99" s="287">
        <v>84</v>
      </c>
      <c r="B99" s="288">
        <v>210810048</v>
      </c>
      <c r="C99" s="289" t="s">
        <v>1907</v>
      </c>
      <c r="D99" s="289" t="s">
        <v>325</v>
      </c>
      <c r="E99" s="290">
        <v>50</v>
      </c>
      <c r="F99" s="422"/>
      <c r="G99" s="291">
        <f t="shared" si="5"/>
        <v>0</v>
      </c>
      <c r="H99" s="292">
        <v>0.09</v>
      </c>
      <c r="I99" s="293">
        <f t="shared" si="6"/>
        <v>4.5</v>
      </c>
      <c r="J99" s="294" t="s">
        <v>1819</v>
      </c>
      <c r="M99" s="295" t="s">
        <v>1893</v>
      </c>
    </row>
    <row r="100" spans="1:13" x14ac:dyDescent="0.3">
      <c r="A100" s="287">
        <v>85</v>
      </c>
      <c r="B100" s="288">
        <v>210850030</v>
      </c>
      <c r="C100" s="289" t="s">
        <v>1908</v>
      </c>
      <c r="D100" s="289" t="s">
        <v>325</v>
      </c>
      <c r="E100" s="290">
        <v>520</v>
      </c>
      <c r="F100" s="422"/>
      <c r="G100" s="291">
        <f t="shared" si="5"/>
        <v>0</v>
      </c>
      <c r="H100" s="292">
        <v>9.0999999999999998E-2</v>
      </c>
      <c r="I100" s="293">
        <f t="shared" si="6"/>
        <v>47.32</v>
      </c>
      <c r="J100" s="294" t="s">
        <v>1819</v>
      </c>
      <c r="M100" s="295" t="s">
        <v>1893</v>
      </c>
    </row>
    <row r="101" spans="1:13" x14ac:dyDescent="0.3">
      <c r="A101" s="287">
        <v>86</v>
      </c>
      <c r="B101" s="288">
        <v>210010453</v>
      </c>
      <c r="C101" s="289" t="s">
        <v>1909</v>
      </c>
      <c r="D101" s="289" t="s">
        <v>241</v>
      </c>
      <c r="E101" s="290">
        <v>10</v>
      </c>
      <c r="F101" s="422"/>
      <c r="G101" s="291">
        <f t="shared" si="5"/>
        <v>0</v>
      </c>
      <c r="H101" s="292">
        <v>0.61199999999999999</v>
      </c>
      <c r="I101" s="293">
        <f t="shared" si="6"/>
        <v>6.12</v>
      </c>
      <c r="J101" s="294" t="s">
        <v>1819</v>
      </c>
      <c r="M101" s="295" t="s">
        <v>1893</v>
      </c>
    </row>
    <row r="102" spans="1:13" x14ac:dyDescent="0.3">
      <c r="A102" s="287">
        <v>87</v>
      </c>
      <c r="B102" s="288">
        <v>210010021</v>
      </c>
      <c r="C102" s="289" t="s">
        <v>1910</v>
      </c>
      <c r="D102" s="289" t="s">
        <v>325</v>
      </c>
      <c r="E102" s="290">
        <v>70</v>
      </c>
      <c r="F102" s="422"/>
      <c r="G102" s="291">
        <f t="shared" si="5"/>
        <v>0</v>
      </c>
      <c r="H102" s="292">
        <v>8.3000000000000004E-2</v>
      </c>
      <c r="I102" s="293">
        <f t="shared" si="6"/>
        <v>5.8100000000000005</v>
      </c>
      <c r="J102" s="294" t="s">
        <v>1819</v>
      </c>
      <c r="M102" s="295" t="s">
        <v>1893</v>
      </c>
    </row>
    <row r="103" spans="1:13" x14ac:dyDescent="0.3">
      <c r="A103" s="287">
        <v>88</v>
      </c>
      <c r="B103" s="288">
        <v>210100101</v>
      </c>
      <c r="C103" s="289" t="s">
        <v>1911</v>
      </c>
      <c r="D103" s="289" t="s">
        <v>241</v>
      </c>
      <c r="E103" s="290">
        <v>350</v>
      </c>
      <c r="F103" s="422"/>
      <c r="G103" s="291">
        <f t="shared" si="5"/>
        <v>0</v>
      </c>
      <c r="H103" s="292">
        <v>6.7000000000000004E-2</v>
      </c>
      <c r="I103" s="293">
        <f t="shared" si="6"/>
        <v>23.450000000000003</v>
      </c>
      <c r="J103" s="294" t="s">
        <v>1819</v>
      </c>
      <c r="K103" s="223" t="s">
        <v>1820</v>
      </c>
      <c r="M103" s="295" t="s">
        <v>1893</v>
      </c>
    </row>
    <row r="104" spans="1:13" x14ac:dyDescent="0.3">
      <c r="A104" s="287">
        <v>89</v>
      </c>
      <c r="B104" s="288">
        <v>210020133</v>
      </c>
      <c r="C104" s="289" t="s">
        <v>1912</v>
      </c>
      <c r="D104" s="289" t="s">
        <v>325</v>
      </c>
      <c r="E104" s="290">
        <v>20</v>
      </c>
      <c r="F104" s="422"/>
      <c r="G104" s="291">
        <f t="shared" si="5"/>
        <v>0</v>
      </c>
      <c r="H104" s="292">
        <v>0.193</v>
      </c>
      <c r="I104" s="293">
        <f t="shared" si="6"/>
        <v>3.8600000000000003</v>
      </c>
      <c r="J104" s="294" t="s">
        <v>1819</v>
      </c>
      <c r="M104" s="295" t="s">
        <v>1893</v>
      </c>
    </row>
    <row r="105" spans="1:13" x14ac:dyDescent="0.3">
      <c r="A105" s="287">
        <v>90</v>
      </c>
      <c r="B105" s="288">
        <v>210020133</v>
      </c>
      <c r="C105" s="289" t="s">
        <v>1912</v>
      </c>
      <c r="D105" s="289" t="s">
        <v>325</v>
      </c>
      <c r="E105" s="290">
        <v>10</v>
      </c>
      <c r="F105" s="422"/>
      <c r="G105" s="291">
        <f t="shared" si="5"/>
        <v>0</v>
      </c>
      <c r="H105" s="292">
        <v>0.193</v>
      </c>
      <c r="I105" s="293">
        <f t="shared" si="6"/>
        <v>1.9300000000000002</v>
      </c>
      <c r="J105" s="294" t="s">
        <v>1819</v>
      </c>
      <c r="M105" s="295" t="s">
        <v>1893</v>
      </c>
    </row>
    <row r="106" spans="1:13" x14ac:dyDescent="0.3">
      <c r="A106" s="287">
        <v>91</v>
      </c>
      <c r="B106" s="288">
        <v>210020133</v>
      </c>
      <c r="C106" s="289" t="s">
        <v>1912</v>
      </c>
      <c r="D106" s="289" t="s">
        <v>325</v>
      </c>
      <c r="E106" s="290">
        <v>10</v>
      </c>
      <c r="F106" s="422"/>
      <c r="G106" s="291">
        <f t="shared" si="5"/>
        <v>0</v>
      </c>
      <c r="H106" s="292">
        <v>0.193</v>
      </c>
      <c r="I106" s="293">
        <f t="shared" si="6"/>
        <v>1.9300000000000002</v>
      </c>
      <c r="J106" s="294" t="s">
        <v>1819</v>
      </c>
      <c r="M106" s="295" t="s">
        <v>1893</v>
      </c>
    </row>
    <row r="107" spans="1:13" x14ac:dyDescent="0.3">
      <c r="A107" s="287">
        <v>92</v>
      </c>
      <c r="B107" s="288">
        <v>210020151</v>
      </c>
      <c r="C107" s="289" t="s">
        <v>1913</v>
      </c>
      <c r="D107" s="289" t="s">
        <v>1886</v>
      </c>
      <c r="E107" s="290">
        <v>7.2</v>
      </c>
      <c r="F107" s="422"/>
      <c r="G107" s="291">
        <f t="shared" si="5"/>
        <v>0</v>
      </c>
      <c r="H107" s="292">
        <v>8.4000000000000005E-2</v>
      </c>
      <c r="I107" s="293">
        <f t="shared" si="6"/>
        <v>0.6048</v>
      </c>
      <c r="J107" s="294" t="s">
        <v>1819</v>
      </c>
      <c r="M107" s="295" t="s">
        <v>1893</v>
      </c>
    </row>
    <row r="108" spans="1:13" x14ac:dyDescent="0.3">
      <c r="A108" s="287">
        <v>93</v>
      </c>
      <c r="B108" s="288">
        <v>210220021</v>
      </c>
      <c r="C108" s="289" t="s">
        <v>1914</v>
      </c>
      <c r="D108" s="289" t="s">
        <v>325</v>
      </c>
      <c r="E108" s="290">
        <v>110</v>
      </c>
      <c r="F108" s="422"/>
      <c r="G108" s="291">
        <f t="shared" si="5"/>
        <v>0</v>
      </c>
      <c r="H108" s="292">
        <v>7.5999999999999998E-2</v>
      </c>
      <c r="I108" s="293">
        <f t="shared" si="6"/>
        <v>8.36</v>
      </c>
      <c r="J108" s="294" t="s">
        <v>1819</v>
      </c>
      <c r="M108" s="295" t="s">
        <v>1893</v>
      </c>
    </row>
    <row r="109" spans="1:13" x14ac:dyDescent="0.3">
      <c r="A109" s="287">
        <v>94</v>
      </c>
      <c r="B109" s="288">
        <v>210220022</v>
      </c>
      <c r="C109" s="289" t="s">
        <v>1915</v>
      </c>
      <c r="D109" s="289" t="s">
        <v>325</v>
      </c>
      <c r="E109" s="290">
        <v>20</v>
      </c>
      <c r="F109" s="422"/>
      <c r="G109" s="291">
        <f t="shared" si="5"/>
        <v>0</v>
      </c>
      <c r="H109" s="292">
        <v>0.123</v>
      </c>
      <c r="I109" s="293">
        <f t="shared" si="6"/>
        <v>2.46</v>
      </c>
      <c r="J109" s="294" t="s">
        <v>1819</v>
      </c>
      <c r="M109" s="295" t="s">
        <v>1893</v>
      </c>
    </row>
    <row r="110" spans="1:13" x14ac:dyDescent="0.3">
      <c r="A110" s="287">
        <v>95</v>
      </c>
      <c r="B110" s="288">
        <v>210220441</v>
      </c>
      <c r="C110" s="289" t="s">
        <v>1916</v>
      </c>
      <c r="D110" s="289" t="s">
        <v>241</v>
      </c>
      <c r="E110" s="290">
        <v>10</v>
      </c>
      <c r="F110" s="422"/>
      <c r="G110" s="291">
        <f t="shared" si="5"/>
        <v>0</v>
      </c>
      <c r="H110" s="292">
        <v>0.2</v>
      </c>
      <c r="I110" s="293">
        <f t="shared" si="6"/>
        <v>2</v>
      </c>
      <c r="J110" s="294" t="s">
        <v>1819</v>
      </c>
      <c r="K110" s="223" t="s">
        <v>1820</v>
      </c>
      <c r="M110" s="295" t="s">
        <v>1893</v>
      </c>
    </row>
    <row r="111" spans="1:13" x14ac:dyDescent="0.3">
      <c r="A111" s="287">
        <v>96</v>
      </c>
      <c r="B111" s="288">
        <v>210220101</v>
      </c>
      <c r="C111" s="289" t="s">
        <v>1917</v>
      </c>
      <c r="D111" s="289" t="s">
        <v>325</v>
      </c>
      <c r="E111" s="290">
        <v>25</v>
      </c>
      <c r="F111" s="422"/>
      <c r="G111" s="291">
        <f t="shared" si="5"/>
        <v>0</v>
      </c>
      <c r="H111" s="292">
        <v>0.497</v>
      </c>
      <c r="I111" s="293">
        <f t="shared" si="6"/>
        <v>12.425000000000001</v>
      </c>
      <c r="J111" s="294" t="s">
        <v>1819</v>
      </c>
      <c r="M111" s="295" t="s">
        <v>1893</v>
      </c>
    </row>
    <row r="112" spans="1:13" x14ac:dyDescent="0.3">
      <c r="A112" s="287">
        <v>97</v>
      </c>
      <c r="B112" s="288">
        <v>210220201</v>
      </c>
      <c r="C112" s="289" t="s">
        <v>1918</v>
      </c>
      <c r="D112" s="289" t="s">
        <v>241</v>
      </c>
      <c r="E112" s="290">
        <v>2</v>
      </c>
      <c r="F112" s="422"/>
      <c r="G112" s="291">
        <f t="shared" si="5"/>
        <v>0</v>
      </c>
      <c r="H112" s="292">
        <v>1.77</v>
      </c>
      <c r="I112" s="293">
        <f t="shared" si="6"/>
        <v>3.54</v>
      </c>
      <c r="J112" s="294" t="s">
        <v>1819</v>
      </c>
      <c r="M112" s="295" t="s">
        <v>1893</v>
      </c>
    </row>
    <row r="113" spans="1:13" x14ac:dyDescent="0.3">
      <c r="A113" s="287">
        <v>98</v>
      </c>
      <c r="B113" s="288">
        <v>210220301</v>
      </c>
      <c r="C113" s="289" t="s">
        <v>1919</v>
      </c>
      <c r="D113" s="289" t="s">
        <v>241</v>
      </c>
      <c r="E113" s="290">
        <v>20</v>
      </c>
      <c r="F113" s="422"/>
      <c r="G113" s="291">
        <f t="shared" si="5"/>
        <v>0</v>
      </c>
      <c r="H113" s="292">
        <v>0.251</v>
      </c>
      <c r="I113" s="293">
        <f t="shared" si="6"/>
        <v>5.0199999999999996</v>
      </c>
      <c r="J113" s="294" t="s">
        <v>1819</v>
      </c>
      <c r="M113" s="295" t="s">
        <v>1893</v>
      </c>
    </row>
    <row r="114" spans="1:13" x14ac:dyDescent="0.3">
      <c r="A114" s="287">
        <v>99</v>
      </c>
      <c r="B114" s="288">
        <v>210220301</v>
      </c>
      <c r="C114" s="289" t="s">
        <v>1919</v>
      </c>
      <c r="D114" s="289" t="s">
        <v>241</v>
      </c>
      <c r="E114" s="290">
        <v>2</v>
      </c>
      <c r="F114" s="422"/>
      <c r="G114" s="291">
        <f t="shared" si="5"/>
        <v>0</v>
      </c>
      <c r="H114" s="292">
        <v>0.251</v>
      </c>
      <c r="I114" s="293">
        <f t="shared" si="6"/>
        <v>0.502</v>
      </c>
      <c r="J114" s="294" t="s">
        <v>1819</v>
      </c>
      <c r="M114" s="295" t="s">
        <v>1893</v>
      </c>
    </row>
    <row r="115" spans="1:13" x14ac:dyDescent="0.3">
      <c r="A115" s="287">
        <v>100</v>
      </c>
      <c r="B115" s="288">
        <v>210220301</v>
      </c>
      <c r="C115" s="289" t="s">
        <v>1919</v>
      </c>
      <c r="D115" s="289" t="s">
        <v>241</v>
      </c>
      <c r="E115" s="290">
        <v>2</v>
      </c>
      <c r="F115" s="422"/>
      <c r="G115" s="291">
        <f t="shared" si="5"/>
        <v>0</v>
      </c>
      <c r="H115" s="292">
        <v>0.251</v>
      </c>
      <c r="I115" s="293">
        <f t="shared" si="6"/>
        <v>0.502</v>
      </c>
      <c r="J115" s="294" t="s">
        <v>1819</v>
      </c>
      <c r="M115" s="295" t="s">
        <v>1893</v>
      </c>
    </row>
    <row r="116" spans="1:13" x14ac:dyDescent="0.3">
      <c r="A116" s="287">
        <v>101</v>
      </c>
      <c r="B116" s="288">
        <v>210220372</v>
      </c>
      <c r="C116" s="289" t="s">
        <v>1920</v>
      </c>
      <c r="D116" s="289" t="s">
        <v>241</v>
      </c>
      <c r="E116" s="290">
        <v>2</v>
      </c>
      <c r="F116" s="422"/>
      <c r="G116" s="291">
        <f t="shared" si="5"/>
        <v>0</v>
      </c>
      <c r="H116" s="292">
        <v>0.87</v>
      </c>
      <c r="I116" s="293">
        <f t="shared" si="6"/>
        <v>1.74</v>
      </c>
      <c r="J116" s="294" t="s">
        <v>1819</v>
      </c>
      <c r="M116" s="295" t="s">
        <v>1893</v>
      </c>
    </row>
    <row r="117" spans="1:13" x14ac:dyDescent="0.3">
      <c r="A117" s="287">
        <v>102</v>
      </c>
      <c r="B117" s="288">
        <v>210220401</v>
      </c>
      <c r="C117" s="289" t="s">
        <v>1921</v>
      </c>
      <c r="D117" s="289" t="s">
        <v>241</v>
      </c>
      <c r="E117" s="290">
        <v>2</v>
      </c>
      <c r="F117" s="422"/>
      <c r="G117" s="291">
        <f t="shared" si="5"/>
        <v>0</v>
      </c>
      <c r="H117" s="292">
        <v>0.18</v>
      </c>
      <c r="I117" s="293">
        <f t="shared" si="6"/>
        <v>0.36</v>
      </c>
      <c r="J117" s="294" t="s">
        <v>1819</v>
      </c>
      <c r="M117" s="295" t="s">
        <v>1893</v>
      </c>
    </row>
    <row r="118" spans="1:13" x14ac:dyDescent="0.3">
      <c r="A118" s="287">
        <v>103</v>
      </c>
      <c r="B118" s="288">
        <v>210010123</v>
      </c>
      <c r="C118" s="289" t="s">
        <v>1922</v>
      </c>
      <c r="D118" s="289" t="s">
        <v>325</v>
      </c>
      <c r="E118" s="290">
        <v>100</v>
      </c>
      <c r="F118" s="422"/>
      <c r="G118" s="291">
        <f t="shared" si="5"/>
        <v>0</v>
      </c>
      <c r="H118" s="292">
        <v>0.12</v>
      </c>
      <c r="I118" s="293">
        <f t="shared" si="6"/>
        <v>12</v>
      </c>
      <c r="J118" s="294" t="s">
        <v>1819</v>
      </c>
      <c r="M118" s="295" t="s">
        <v>1893</v>
      </c>
    </row>
    <row r="119" spans="1:13" x14ac:dyDescent="0.3">
      <c r="A119" s="287">
        <v>104</v>
      </c>
      <c r="B119" s="288">
        <v>210990001</v>
      </c>
      <c r="C119" s="289" t="s">
        <v>1882</v>
      </c>
      <c r="D119" s="289" t="s">
        <v>241</v>
      </c>
      <c r="E119" s="290">
        <v>1</v>
      </c>
      <c r="F119" s="422"/>
      <c r="G119" s="291">
        <f t="shared" si="5"/>
        <v>0</v>
      </c>
      <c r="H119" s="292">
        <v>0</v>
      </c>
      <c r="I119" s="293">
        <f t="shared" si="6"/>
        <v>0</v>
      </c>
      <c r="J119" s="294" t="s">
        <v>1819</v>
      </c>
      <c r="M119" s="295" t="s">
        <v>1893</v>
      </c>
    </row>
    <row r="120" spans="1:13" x14ac:dyDescent="0.3">
      <c r="A120" s="287">
        <v>105</v>
      </c>
      <c r="B120" s="288">
        <v>210160721</v>
      </c>
      <c r="C120" s="289" t="s">
        <v>1923</v>
      </c>
      <c r="D120" s="289" t="s">
        <v>241</v>
      </c>
      <c r="E120" s="290">
        <v>1</v>
      </c>
      <c r="F120" s="422"/>
      <c r="G120" s="291">
        <f t="shared" si="5"/>
        <v>0</v>
      </c>
      <c r="H120" s="292">
        <v>6.85</v>
      </c>
      <c r="I120" s="293">
        <f t="shared" si="6"/>
        <v>6.85</v>
      </c>
      <c r="J120" s="294" t="s">
        <v>1819</v>
      </c>
      <c r="M120" s="295" t="s">
        <v>1893</v>
      </c>
    </row>
    <row r="121" spans="1:13" x14ac:dyDescent="0.3">
      <c r="A121" s="287">
        <v>106</v>
      </c>
      <c r="B121" s="288">
        <v>210160721</v>
      </c>
      <c r="C121" s="289" t="s">
        <v>1924</v>
      </c>
      <c r="D121" s="289" t="s">
        <v>241</v>
      </c>
      <c r="E121" s="290">
        <v>1</v>
      </c>
      <c r="F121" s="422"/>
      <c r="G121" s="291">
        <f t="shared" si="5"/>
        <v>0</v>
      </c>
      <c r="H121" s="292">
        <v>4.1100000000000003</v>
      </c>
      <c r="I121" s="293">
        <f t="shared" si="6"/>
        <v>4.1100000000000003</v>
      </c>
      <c r="J121" s="294" t="s">
        <v>1819</v>
      </c>
      <c r="M121" s="295" t="s">
        <v>1893</v>
      </c>
    </row>
    <row r="122" spans="1:13" x14ac:dyDescent="0.3">
      <c r="A122" s="287">
        <v>107</v>
      </c>
      <c r="B122" s="288">
        <v>210111104</v>
      </c>
      <c r="C122" s="289" t="s">
        <v>1925</v>
      </c>
      <c r="D122" s="289" t="s">
        <v>241</v>
      </c>
      <c r="E122" s="290">
        <v>1</v>
      </c>
      <c r="F122" s="422"/>
      <c r="G122" s="291">
        <f t="shared" si="5"/>
        <v>0</v>
      </c>
      <c r="H122" s="292">
        <v>0.432</v>
      </c>
      <c r="I122" s="293">
        <f t="shared" si="6"/>
        <v>0.432</v>
      </c>
      <c r="J122" s="294" t="s">
        <v>1819</v>
      </c>
      <c r="M122" s="295" t="s">
        <v>1893</v>
      </c>
    </row>
    <row r="123" spans="1:13" x14ac:dyDescent="0.3">
      <c r="A123" s="287">
        <v>108</v>
      </c>
      <c r="B123" s="288">
        <v>210160721</v>
      </c>
      <c r="C123" s="289" t="s">
        <v>1926</v>
      </c>
      <c r="D123" s="289" t="s">
        <v>241</v>
      </c>
      <c r="E123" s="290">
        <v>1</v>
      </c>
      <c r="F123" s="422"/>
      <c r="G123" s="291">
        <f t="shared" si="5"/>
        <v>0</v>
      </c>
      <c r="H123" s="292">
        <v>2.0550000000000002</v>
      </c>
      <c r="I123" s="293">
        <f t="shared" si="6"/>
        <v>2.0550000000000002</v>
      </c>
      <c r="J123" s="294" t="s">
        <v>1819</v>
      </c>
      <c r="M123" s="295" t="s">
        <v>1893</v>
      </c>
    </row>
    <row r="124" spans="1:13" x14ac:dyDescent="0.3">
      <c r="A124" s="287">
        <v>109</v>
      </c>
      <c r="B124" s="288">
        <v>210160721</v>
      </c>
      <c r="C124" s="289" t="s">
        <v>1927</v>
      </c>
      <c r="D124" s="289" t="s">
        <v>241</v>
      </c>
      <c r="E124" s="290">
        <v>4</v>
      </c>
      <c r="F124" s="422"/>
      <c r="G124" s="291">
        <f t="shared" si="5"/>
        <v>0</v>
      </c>
      <c r="H124" s="292">
        <v>2.0550000000000002</v>
      </c>
      <c r="I124" s="293">
        <f t="shared" si="6"/>
        <v>8.2200000000000006</v>
      </c>
      <c r="J124" s="294" t="s">
        <v>1819</v>
      </c>
      <c r="M124" s="295" t="s">
        <v>1893</v>
      </c>
    </row>
    <row r="125" spans="1:13" x14ac:dyDescent="0.3">
      <c r="A125" s="287">
        <v>110</v>
      </c>
      <c r="B125" s="288">
        <v>210160721</v>
      </c>
      <c r="C125" s="289" t="s">
        <v>1928</v>
      </c>
      <c r="D125" s="289" t="s">
        <v>241</v>
      </c>
      <c r="E125" s="290">
        <v>8</v>
      </c>
      <c r="F125" s="422"/>
      <c r="G125" s="291">
        <f t="shared" si="5"/>
        <v>0</v>
      </c>
      <c r="H125" s="292">
        <v>2.0550000000000002</v>
      </c>
      <c r="I125" s="293">
        <f t="shared" si="6"/>
        <v>16.440000000000001</v>
      </c>
      <c r="J125" s="294" t="s">
        <v>1819</v>
      </c>
      <c r="M125" s="295" t="s">
        <v>1893</v>
      </c>
    </row>
    <row r="126" spans="1:13" ht="17.25" thickBot="1" x14ac:dyDescent="0.35">
      <c r="A126" s="298">
        <v>111</v>
      </c>
      <c r="B126" s="299">
        <v>210160721</v>
      </c>
      <c r="C126" s="300" t="s">
        <v>1929</v>
      </c>
      <c r="D126" s="300" t="s">
        <v>241</v>
      </c>
      <c r="E126" s="301">
        <v>1</v>
      </c>
      <c r="F126" s="423"/>
      <c r="G126" s="302">
        <f t="shared" si="5"/>
        <v>0</v>
      </c>
      <c r="H126" s="303">
        <v>2.0550000000000002</v>
      </c>
      <c r="I126" s="304">
        <f t="shared" si="6"/>
        <v>2.0550000000000002</v>
      </c>
      <c r="J126" s="305" t="s">
        <v>1819</v>
      </c>
      <c r="M126" s="295" t="s">
        <v>1893</v>
      </c>
    </row>
    <row r="127" spans="1:13" s="314" customFormat="1" x14ac:dyDescent="0.3">
      <c r="A127" s="306"/>
      <c r="B127" s="307"/>
      <c r="C127" s="308" t="s">
        <v>1837</v>
      </c>
      <c r="D127" s="308"/>
      <c r="E127" s="309"/>
      <c r="F127" s="310"/>
      <c r="G127" s="310">
        <f>SUM(G80:G126)</f>
        <v>0</v>
      </c>
      <c r="H127" s="311"/>
      <c r="I127" s="312">
        <f>SUM(I80:I126)</f>
        <v>246.89280000000014</v>
      </c>
      <c r="J127" s="313"/>
      <c r="M127" s="315" t="s">
        <v>1893</v>
      </c>
    </row>
    <row r="128" spans="1:13" s="268" customFormat="1" ht="20.100000000000001" customHeight="1" x14ac:dyDescent="0.25">
      <c r="A128" s="316" t="s">
        <v>135</v>
      </c>
      <c r="B128" s="317"/>
      <c r="C128" s="318"/>
      <c r="D128" s="318"/>
      <c r="E128" s="319"/>
      <c r="F128" s="320"/>
      <c r="G128" s="320"/>
      <c r="H128" s="321"/>
      <c r="I128" s="322"/>
      <c r="J128" s="323"/>
      <c r="M128" s="324"/>
    </row>
    <row r="129" spans="1:13" x14ac:dyDescent="0.3">
      <c r="A129" s="287">
        <v>112</v>
      </c>
      <c r="B129" s="288">
        <v>460200284</v>
      </c>
      <c r="C129" s="289" t="s">
        <v>1930</v>
      </c>
      <c r="D129" s="289" t="s">
        <v>325</v>
      </c>
      <c r="E129" s="290">
        <v>30</v>
      </c>
      <c r="F129" s="422"/>
      <c r="G129" s="291">
        <f t="shared" ref="G129:G134" si="7">E129*F129</f>
        <v>0</v>
      </c>
      <c r="H129" s="292">
        <v>1.3320000000000001</v>
      </c>
      <c r="I129" s="293">
        <f t="shared" ref="I129:I134" si="8">E129*H129</f>
        <v>39.96</v>
      </c>
      <c r="J129" s="294" t="s">
        <v>1819</v>
      </c>
      <c r="K129" s="223" t="s">
        <v>1820</v>
      </c>
      <c r="M129" s="295" t="s">
        <v>1931</v>
      </c>
    </row>
    <row r="130" spans="1:13" x14ac:dyDescent="0.3">
      <c r="A130" s="287">
        <v>113</v>
      </c>
      <c r="B130" s="288">
        <v>460420481</v>
      </c>
      <c r="C130" s="289" t="s">
        <v>1932</v>
      </c>
      <c r="D130" s="289" t="s">
        <v>325</v>
      </c>
      <c r="E130" s="290">
        <v>30</v>
      </c>
      <c r="F130" s="422"/>
      <c r="G130" s="291">
        <f t="shared" si="7"/>
        <v>0</v>
      </c>
      <c r="H130" s="292">
        <v>9.0999999999999998E-2</v>
      </c>
      <c r="I130" s="293">
        <f t="shared" si="8"/>
        <v>2.73</v>
      </c>
      <c r="J130" s="294" t="s">
        <v>1819</v>
      </c>
      <c r="M130" s="295" t="s">
        <v>1931</v>
      </c>
    </row>
    <row r="131" spans="1:13" x14ac:dyDescent="0.3">
      <c r="A131" s="287">
        <v>114</v>
      </c>
      <c r="B131" s="288">
        <v>460490011</v>
      </c>
      <c r="C131" s="289" t="s">
        <v>1933</v>
      </c>
      <c r="D131" s="289" t="s">
        <v>325</v>
      </c>
      <c r="E131" s="290">
        <v>30</v>
      </c>
      <c r="F131" s="422"/>
      <c r="G131" s="291">
        <f t="shared" si="7"/>
        <v>0</v>
      </c>
      <c r="H131" s="292">
        <v>2.5999999999999999E-2</v>
      </c>
      <c r="I131" s="293">
        <f t="shared" si="8"/>
        <v>0.77999999999999992</v>
      </c>
      <c r="J131" s="294" t="s">
        <v>1819</v>
      </c>
      <c r="M131" s="295" t="s">
        <v>1931</v>
      </c>
    </row>
    <row r="132" spans="1:13" x14ac:dyDescent="0.3">
      <c r="A132" s="287">
        <v>115</v>
      </c>
      <c r="B132" s="288">
        <v>460600001</v>
      </c>
      <c r="C132" s="289" t="s">
        <v>1934</v>
      </c>
      <c r="D132" s="289" t="s">
        <v>156</v>
      </c>
      <c r="E132" s="290">
        <v>15</v>
      </c>
      <c r="F132" s="422"/>
      <c r="G132" s="291">
        <f t="shared" si="7"/>
        <v>0</v>
      </c>
      <c r="H132" s="292">
        <v>2.2799999999999998</v>
      </c>
      <c r="I132" s="293">
        <f t="shared" si="8"/>
        <v>34.199999999999996</v>
      </c>
      <c r="J132" s="294" t="s">
        <v>1819</v>
      </c>
      <c r="M132" s="295" t="s">
        <v>1931</v>
      </c>
    </row>
    <row r="133" spans="1:13" x14ac:dyDescent="0.3">
      <c r="A133" s="287">
        <v>116</v>
      </c>
      <c r="B133" s="288">
        <v>460620014</v>
      </c>
      <c r="C133" s="289" t="s">
        <v>1935</v>
      </c>
      <c r="D133" s="289" t="s">
        <v>219</v>
      </c>
      <c r="E133" s="290">
        <v>15</v>
      </c>
      <c r="F133" s="422"/>
      <c r="G133" s="291">
        <f t="shared" si="7"/>
        <v>0</v>
      </c>
      <c r="H133" s="292">
        <v>0.154</v>
      </c>
      <c r="I133" s="293">
        <f t="shared" si="8"/>
        <v>2.31</v>
      </c>
      <c r="J133" s="294" t="s">
        <v>1819</v>
      </c>
      <c r="M133" s="295" t="s">
        <v>1931</v>
      </c>
    </row>
    <row r="134" spans="1:13" ht="17.25" thickBot="1" x14ac:dyDescent="0.35">
      <c r="A134" s="298">
        <v>117</v>
      </c>
      <c r="B134" s="299">
        <v>460650015</v>
      </c>
      <c r="C134" s="300" t="s">
        <v>1936</v>
      </c>
      <c r="D134" s="300" t="s">
        <v>156</v>
      </c>
      <c r="E134" s="301">
        <v>12</v>
      </c>
      <c r="F134" s="423"/>
      <c r="G134" s="302">
        <f t="shared" si="7"/>
        <v>0</v>
      </c>
      <c r="H134" s="303">
        <v>0.40500000000000003</v>
      </c>
      <c r="I134" s="304">
        <f t="shared" si="8"/>
        <v>4.8600000000000003</v>
      </c>
      <c r="J134" s="305" t="s">
        <v>1819</v>
      </c>
      <c r="M134" s="295" t="s">
        <v>1931</v>
      </c>
    </row>
    <row r="135" spans="1:13" s="314" customFormat="1" x14ac:dyDescent="0.3">
      <c r="A135" s="306"/>
      <c r="B135" s="307"/>
      <c r="C135" s="308" t="s">
        <v>1837</v>
      </c>
      <c r="D135" s="308"/>
      <c r="E135" s="309"/>
      <c r="F135" s="310"/>
      <c r="G135" s="310">
        <f>SUM(G129:G134)</f>
        <v>0</v>
      </c>
      <c r="H135" s="311"/>
      <c r="I135" s="312">
        <f>SUM(I129:I134)</f>
        <v>84.839999999999989</v>
      </c>
      <c r="J135" s="313"/>
      <c r="M135" s="315" t="s">
        <v>1931</v>
      </c>
    </row>
    <row r="136" spans="1:13" s="268" customFormat="1" ht="20.100000000000001" customHeight="1" x14ac:dyDescent="0.25">
      <c r="A136" s="316" t="s">
        <v>1712</v>
      </c>
      <c r="B136" s="317"/>
      <c r="C136" s="318"/>
      <c r="D136" s="318"/>
      <c r="E136" s="319"/>
      <c r="F136" s="320"/>
      <c r="G136" s="320"/>
      <c r="H136" s="321"/>
      <c r="I136" s="322"/>
      <c r="J136" s="323"/>
      <c r="M136" s="324"/>
    </row>
    <row r="137" spans="1:13" ht="17.25" thickBot="1" x14ac:dyDescent="0.35">
      <c r="A137" s="298">
        <v>118</v>
      </c>
      <c r="B137" s="299">
        <v>218009001</v>
      </c>
      <c r="C137" s="300" t="s">
        <v>1937</v>
      </c>
      <c r="D137" s="300" t="s">
        <v>241</v>
      </c>
      <c r="E137" s="301">
        <v>3</v>
      </c>
      <c r="F137" s="423"/>
      <c r="G137" s="302">
        <f>E137*F137</f>
        <v>0</v>
      </c>
      <c r="H137" s="303">
        <v>0</v>
      </c>
      <c r="I137" s="304">
        <f>E137*H137</f>
        <v>0</v>
      </c>
      <c r="J137" s="305" t="s">
        <v>1826</v>
      </c>
      <c r="M137" s="295" t="s">
        <v>1938</v>
      </c>
    </row>
    <row r="138" spans="1:13" s="314" customFormat="1" x14ac:dyDescent="0.3">
      <c r="A138" s="306"/>
      <c r="B138" s="307"/>
      <c r="C138" s="308" t="s">
        <v>1837</v>
      </c>
      <c r="D138" s="308"/>
      <c r="E138" s="309"/>
      <c r="F138" s="310"/>
      <c r="G138" s="310">
        <f>SUM(G137:G137)</f>
        <v>0</v>
      </c>
      <c r="H138" s="311"/>
      <c r="I138" s="312">
        <f>SUM(I137:I137)</f>
        <v>0</v>
      </c>
      <c r="J138" s="313"/>
      <c r="M138" s="315" t="s">
        <v>1938</v>
      </c>
    </row>
    <row r="139" spans="1:13" s="268" customFormat="1" ht="20.100000000000001" customHeight="1" x14ac:dyDescent="0.25">
      <c r="A139" s="316" t="s">
        <v>1939</v>
      </c>
      <c r="B139" s="317"/>
      <c r="C139" s="318"/>
      <c r="D139" s="318"/>
      <c r="E139" s="319"/>
      <c r="F139" s="320"/>
      <c r="G139" s="320"/>
      <c r="H139" s="321"/>
      <c r="I139" s="322"/>
      <c r="J139" s="323"/>
      <c r="M139" s="324"/>
    </row>
    <row r="140" spans="1:13" ht="17.25" thickBot="1" x14ac:dyDescent="0.35">
      <c r="A140" s="298">
        <v>119</v>
      </c>
      <c r="B140" s="299">
        <v>1031</v>
      </c>
      <c r="C140" s="300" t="s">
        <v>1940</v>
      </c>
      <c r="D140" s="300" t="s">
        <v>241</v>
      </c>
      <c r="E140" s="301">
        <v>1</v>
      </c>
      <c r="F140" s="423"/>
      <c r="G140" s="302">
        <f>E140*F140</f>
        <v>0</v>
      </c>
      <c r="H140" s="303">
        <v>0</v>
      </c>
      <c r="I140" s="304">
        <f>E140*H140</f>
        <v>0</v>
      </c>
      <c r="J140" s="305" t="s">
        <v>1819</v>
      </c>
      <c r="M140" s="295" t="s">
        <v>1941</v>
      </c>
    </row>
    <row r="141" spans="1:13" s="314" customFormat="1" ht="17.25" thickBot="1" x14ac:dyDescent="0.35">
      <c r="A141" s="325"/>
      <c r="B141" s="326"/>
      <c r="C141" s="327" t="s">
        <v>1837</v>
      </c>
      <c r="D141" s="327"/>
      <c r="E141" s="328"/>
      <c r="F141" s="329"/>
      <c r="G141" s="329">
        <f>SUM(G140:G140)</f>
        <v>0</v>
      </c>
      <c r="H141" s="330"/>
      <c r="I141" s="331">
        <f>SUM(I140:I140)</f>
        <v>0</v>
      </c>
      <c r="J141" s="332"/>
      <c r="M141" s="314" t="s">
        <v>1941</v>
      </c>
    </row>
    <row r="142" spans="1:13" x14ac:dyDescent="0.3">
      <c r="B142" s="333"/>
      <c r="E142" s="224"/>
      <c r="F142" s="334"/>
      <c r="G142" s="334"/>
      <c r="H142" s="335"/>
      <c r="I142" s="336"/>
    </row>
    <row r="143" spans="1:13" s="237" customFormat="1" ht="33.950000000000003" customHeight="1" thickBot="1" x14ac:dyDescent="0.25">
      <c r="A143" s="270" t="s">
        <v>1805</v>
      </c>
      <c r="B143" s="270"/>
      <c r="C143" s="270"/>
      <c r="D143" s="270"/>
      <c r="E143" s="270"/>
      <c r="F143" s="270"/>
      <c r="G143" s="270"/>
      <c r="H143" s="270"/>
      <c r="I143" s="270"/>
    </row>
    <row r="144" spans="1:13" ht="17.25" thickBot="1" x14ac:dyDescent="0.35">
      <c r="A144" s="274" t="s">
        <v>1777</v>
      </c>
      <c r="B144" s="273" t="s">
        <v>1806</v>
      </c>
      <c r="C144" s="274" t="s">
        <v>1807</v>
      </c>
      <c r="D144" s="274" t="s">
        <v>1808</v>
      </c>
      <c r="E144" s="275" t="s">
        <v>1809</v>
      </c>
      <c r="F144" s="275" t="s">
        <v>1942</v>
      </c>
      <c r="G144" s="276" t="s">
        <v>1811</v>
      </c>
      <c r="H144" s="277" t="s">
        <v>1812</v>
      </c>
      <c r="I144" s="338" t="s">
        <v>1813</v>
      </c>
      <c r="J144" s="223"/>
    </row>
    <row r="145" spans="1:10" s="268" customFormat="1" ht="20.100000000000001" customHeight="1" x14ac:dyDescent="0.25">
      <c r="A145" s="339"/>
      <c r="B145" s="340" t="s">
        <v>1943</v>
      </c>
      <c r="C145" s="341"/>
      <c r="D145" s="341"/>
      <c r="E145" s="342"/>
      <c r="F145" s="342"/>
      <c r="G145" s="343"/>
      <c r="H145" s="344"/>
      <c r="I145" s="345"/>
    </row>
    <row r="146" spans="1:10" x14ac:dyDescent="0.3">
      <c r="A146" s="287">
        <v>1</v>
      </c>
      <c r="B146" s="288">
        <v>762114</v>
      </c>
      <c r="C146" s="289" t="s">
        <v>1944</v>
      </c>
      <c r="D146" s="289" t="s">
        <v>241</v>
      </c>
      <c r="E146" s="290">
        <v>1</v>
      </c>
      <c r="F146" s="422"/>
      <c r="G146" s="291">
        <f t="shared" ref="G146:G182" si="9">E146*F146</f>
        <v>0</v>
      </c>
      <c r="H146" s="292">
        <v>0.2</v>
      </c>
      <c r="I146" s="293">
        <f t="shared" ref="I146:I182" si="10">E146*H146</f>
        <v>0.2</v>
      </c>
      <c r="J146" s="223"/>
    </row>
    <row r="147" spans="1:10" x14ac:dyDescent="0.3">
      <c r="A147" s="287">
        <v>2</v>
      </c>
      <c r="B147" s="288">
        <v>762134</v>
      </c>
      <c r="C147" s="289" t="s">
        <v>1945</v>
      </c>
      <c r="D147" s="289" t="s">
        <v>241</v>
      </c>
      <c r="E147" s="290">
        <v>1</v>
      </c>
      <c r="F147" s="422"/>
      <c r="G147" s="291">
        <f t="shared" si="9"/>
        <v>0</v>
      </c>
      <c r="H147" s="292">
        <v>0.18</v>
      </c>
      <c r="I147" s="293">
        <f t="shared" si="10"/>
        <v>0.18</v>
      </c>
      <c r="J147" s="223"/>
    </row>
    <row r="148" spans="1:10" x14ac:dyDescent="0.3">
      <c r="A148" s="287">
        <v>3</v>
      </c>
      <c r="B148" s="288">
        <v>762144</v>
      </c>
      <c r="C148" s="289" t="s">
        <v>1946</v>
      </c>
      <c r="D148" s="289" t="s">
        <v>241</v>
      </c>
      <c r="E148" s="290">
        <v>1</v>
      </c>
      <c r="F148" s="422"/>
      <c r="G148" s="291">
        <f t="shared" si="9"/>
        <v>0</v>
      </c>
      <c r="H148" s="292">
        <v>0.16</v>
      </c>
      <c r="I148" s="293">
        <f t="shared" si="10"/>
        <v>0.16</v>
      </c>
      <c r="J148" s="223"/>
    </row>
    <row r="149" spans="1:10" x14ac:dyDescent="0.3">
      <c r="A149" s="287">
        <v>4</v>
      </c>
      <c r="B149" s="288">
        <v>762174</v>
      </c>
      <c r="C149" s="289" t="s">
        <v>1947</v>
      </c>
      <c r="D149" s="289" t="s">
        <v>241</v>
      </c>
      <c r="E149" s="290">
        <v>1</v>
      </c>
      <c r="F149" s="422"/>
      <c r="G149" s="291">
        <f t="shared" si="9"/>
        <v>0</v>
      </c>
      <c r="H149" s="292">
        <v>0.22</v>
      </c>
      <c r="I149" s="293">
        <f t="shared" si="10"/>
        <v>0.22</v>
      </c>
      <c r="J149" s="223"/>
    </row>
    <row r="150" spans="1:10" x14ac:dyDescent="0.3">
      <c r="A150" s="287">
        <v>5</v>
      </c>
      <c r="B150" s="288">
        <v>762184</v>
      </c>
      <c r="C150" s="289" t="s">
        <v>1948</v>
      </c>
      <c r="D150" s="289" t="s">
        <v>241</v>
      </c>
      <c r="E150" s="290">
        <v>1</v>
      </c>
      <c r="F150" s="422"/>
      <c r="G150" s="291">
        <f t="shared" si="9"/>
        <v>0</v>
      </c>
      <c r="H150" s="292">
        <v>7.0000000000000007E-2</v>
      </c>
      <c r="I150" s="293">
        <f t="shared" si="10"/>
        <v>7.0000000000000007E-2</v>
      </c>
      <c r="J150" s="223"/>
    </row>
    <row r="151" spans="1:10" x14ac:dyDescent="0.3">
      <c r="A151" s="287">
        <v>6</v>
      </c>
      <c r="B151" s="288">
        <v>781172</v>
      </c>
      <c r="C151" s="289" t="s">
        <v>1949</v>
      </c>
      <c r="D151" s="289" t="s">
        <v>241</v>
      </c>
      <c r="E151" s="290">
        <v>5</v>
      </c>
      <c r="F151" s="422"/>
      <c r="G151" s="291">
        <f t="shared" si="9"/>
        <v>0</v>
      </c>
      <c r="H151" s="292">
        <v>0</v>
      </c>
      <c r="I151" s="293">
        <f t="shared" si="10"/>
        <v>0</v>
      </c>
      <c r="J151" s="223"/>
    </row>
    <row r="152" spans="1:10" x14ac:dyDescent="0.3">
      <c r="A152" s="287">
        <v>7</v>
      </c>
      <c r="B152" s="288">
        <v>171207</v>
      </c>
      <c r="C152" s="289" t="s">
        <v>1950</v>
      </c>
      <c r="D152" s="289" t="s">
        <v>325</v>
      </c>
      <c r="E152" s="290">
        <v>100</v>
      </c>
      <c r="F152" s="422"/>
      <c r="G152" s="291">
        <f t="shared" si="9"/>
        <v>0</v>
      </c>
      <c r="H152" s="292">
        <v>7.0000000000000007E-2</v>
      </c>
      <c r="I152" s="293">
        <f t="shared" si="10"/>
        <v>7.0000000000000009</v>
      </c>
      <c r="J152" s="223"/>
    </row>
    <row r="153" spans="1:10" x14ac:dyDescent="0.3">
      <c r="A153" s="287">
        <v>8</v>
      </c>
      <c r="B153" s="288">
        <v>312664</v>
      </c>
      <c r="C153" s="289" t="s">
        <v>1951</v>
      </c>
      <c r="D153" s="289" t="s">
        <v>241</v>
      </c>
      <c r="E153" s="290">
        <v>1</v>
      </c>
      <c r="F153" s="422"/>
      <c r="G153" s="291">
        <f t="shared" si="9"/>
        <v>0</v>
      </c>
      <c r="H153" s="292">
        <v>0.02</v>
      </c>
      <c r="I153" s="293">
        <f t="shared" si="10"/>
        <v>0.02</v>
      </c>
      <c r="J153" s="223"/>
    </row>
    <row r="154" spans="1:10" x14ac:dyDescent="0.3">
      <c r="A154" s="287">
        <v>9</v>
      </c>
      <c r="B154" s="288">
        <v>312663</v>
      </c>
      <c r="C154" s="289" t="s">
        <v>1952</v>
      </c>
      <c r="D154" s="289" t="s">
        <v>241</v>
      </c>
      <c r="E154" s="290">
        <v>30</v>
      </c>
      <c r="F154" s="422"/>
      <c r="G154" s="291">
        <f t="shared" si="9"/>
        <v>0</v>
      </c>
      <c r="H154" s="292">
        <v>0.02</v>
      </c>
      <c r="I154" s="293">
        <f t="shared" si="10"/>
        <v>0.6</v>
      </c>
      <c r="J154" s="223"/>
    </row>
    <row r="155" spans="1:10" x14ac:dyDescent="0.3">
      <c r="A155" s="287">
        <v>10</v>
      </c>
      <c r="B155" s="288">
        <v>347321</v>
      </c>
      <c r="C155" s="289" t="s">
        <v>1953</v>
      </c>
      <c r="D155" s="289" t="s">
        <v>325</v>
      </c>
      <c r="E155" s="290">
        <v>4</v>
      </c>
      <c r="F155" s="422"/>
      <c r="G155" s="291">
        <f t="shared" si="9"/>
        <v>0</v>
      </c>
      <c r="H155" s="292">
        <v>0.12</v>
      </c>
      <c r="I155" s="293">
        <f t="shared" si="10"/>
        <v>0.48</v>
      </c>
      <c r="J155" s="223"/>
    </row>
    <row r="156" spans="1:10" x14ac:dyDescent="0.3">
      <c r="A156" s="287">
        <v>11</v>
      </c>
      <c r="B156" s="288">
        <v>784211</v>
      </c>
      <c r="C156" s="289" t="s">
        <v>1954</v>
      </c>
      <c r="D156" s="289" t="s">
        <v>241</v>
      </c>
      <c r="E156" s="290">
        <v>4</v>
      </c>
      <c r="F156" s="422"/>
      <c r="G156" s="291">
        <f t="shared" si="9"/>
        <v>0</v>
      </c>
      <c r="H156" s="292">
        <v>0.16</v>
      </c>
      <c r="I156" s="293">
        <f t="shared" si="10"/>
        <v>0.64</v>
      </c>
      <c r="J156" s="223"/>
    </row>
    <row r="157" spans="1:10" x14ac:dyDescent="0.3">
      <c r="A157" s="287">
        <v>12</v>
      </c>
      <c r="B157" s="288">
        <v>784112</v>
      </c>
      <c r="C157" s="289" t="s">
        <v>1955</v>
      </c>
      <c r="D157" s="289" t="s">
        <v>241</v>
      </c>
      <c r="E157" s="290">
        <v>100</v>
      </c>
      <c r="F157" s="422"/>
      <c r="G157" s="291">
        <f t="shared" si="9"/>
        <v>0</v>
      </c>
      <c r="H157" s="292">
        <v>0.16</v>
      </c>
      <c r="I157" s="293">
        <f t="shared" si="10"/>
        <v>16</v>
      </c>
      <c r="J157" s="223"/>
    </row>
    <row r="158" spans="1:10" x14ac:dyDescent="0.3">
      <c r="A158" s="287">
        <v>13</v>
      </c>
      <c r="B158" s="288">
        <v>415064</v>
      </c>
      <c r="C158" s="289" t="s">
        <v>1956</v>
      </c>
      <c r="D158" s="289" t="s">
        <v>241</v>
      </c>
      <c r="E158" s="290">
        <v>1</v>
      </c>
      <c r="F158" s="422"/>
      <c r="G158" s="291">
        <f t="shared" si="9"/>
        <v>0</v>
      </c>
      <c r="H158" s="292">
        <v>0.56000000000000005</v>
      </c>
      <c r="I158" s="293">
        <f t="shared" si="10"/>
        <v>0.56000000000000005</v>
      </c>
      <c r="J158" s="223"/>
    </row>
    <row r="159" spans="1:10" x14ac:dyDescent="0.3">
      <c r="A159" s="287">
        <v>14</v>
      </c>
      <c r="B159" s="288">
        <v>432216</v>
      </c>
      <c r="C159" s="289" t="s">
        <v>1957</v>
      </c>
      <c r="D159" s="289" t="s">
        <v>241</v>
      </c>
      <c r="E159" s="290">
        <v>1</v>
      </c>
      <c r="F159" s="422"/>
      <c r="G159" s="291">
        <f t="shared" si="9"/>
        <v>0</v>
      </c>
      <c r="H159" s="292">
        <v>0.23</v>
      </c>
      <c r="I159" s="293">
        <f t="shared" si="10"/>
        <v>0.23</v>
      </c>
      <c r="J159" s="223"/>
    </row>
    <row r="160" spans="1:10" x14ac:dyDescent="0.3">
      <c r="A160" s="287">
        <v>15</v>
      </c>
      <c r="B160" s="288">
        <v>432232</v>
      </c>
      <c r="C160" s="289" t="s">
        <v>1958</v>
      </c>
      <c r="D160" s="289" t="s">
        <v>241</v>
      </c>
      <c r="E160" s="290">
        <v>3</v>
      </c>
      <c r="F160" s="422"/>
      <c r="G160" s="291">
        <f t="shared" si="9"/>
        <v>0</v>
      </c>
      <c r="H160" s="292">
        <v>0</v>
      </c>
      <c r="I160" s="293">
        <f t="shared" si="10"/>
        <v>0</v>
      </c>
      <c r="J160" s="223"/>
    </row>
    <row r="161" spans="1:10" x14ac:dyDescent="0.3">
      <c r="A161" s="287">
        <v>16</v>
      </c>
      <c r="B161" s="288">
        <v>471444</v>
      </c>
      <c r="C161" s="289" t="s">
        <v>1959</v>
      </c>
      <c r="D161" s="289" t="s">
        <v>241</v>
      </c>
      <c r="E161" s="290">
        <v>1</v>
      </c>
      <c r="F161" s="422"/>
      <c r="G161" s="291">
        <f t="shared" si="9"/>
        <v>0</v>
      </c>
      <c r="H161" s="292">
        <v>1.64</v>
      </c>
      <c r="I161" s="293">
        <f t="shared" si="10"/>
        <v>1.64</v>
      </c>
      <c r="J161" s="223"/>
    </row>
    <row r="162" spans="1:10" x14ac:dyDescent="0.3">
      <c r="A162" s="287">
        <v>17</v>
      </c>
      <c r="B162" s="288">
        <v>425211</v>
      </c>
      <c r="C162" s="289" t="s">
        <v>1960</v>
      </c>
      <c r="D162" s="289" t="s">
        <v>241</v>
      </c>
      <c r="E162" s="290">
        <v>1</v>
      </c>
      <c r="F162" s="422"/>
      <c r="G162" s="291">
        <f t="shared" si="9"/>
        <v>0</v>
      </c>
      <c r="H162" s="292">
        <v>0.76</v>
      </c>
      <c r="I162" s="293">
        <f t="shared" si="10"/>
        <v>0.76</v>
      </c>
      <c r="J162" s="223"/>
    </row>
    <row r="163" spans="1:10" x14ac:dyDescent="0.3">
      <c r="A163" s="287">
        <v>18</v>
      </c>
      <c r="B163" s="288">
        <v>432116</v>
      </c>
      <c r="C163" s="289" t="s">
        <v>1961</v>
      </c>
      <c r="D163" s="289" t="s">
        <v>241</v>
      </c>
      <c r="E163" s="290">
        <v>1</v>
      </c>
      <c r="F163" s="422"/>
      <c r="G163" s="291">
        <f t="shared" si="9"/>
        <v>0</v>
      </c>
      <c r="H163" s="292">
        <v>0.23</v>
      </c>
      <c r="I163" s="293">
        <f t="shared" si="10"/>
        <v>0.23</v>
      </c>
      <c r="J163" s="223"/>
    </row>
    <row r="164" spans="1:10" x14ac:dyDescent="0.3">
      <c r="A164" s="287">
        <v>19</v>
      </c>
      <c r="B164" s="288">
        <v>432131</v>
      </c>
      <c r="C164" s="289" t="s">
        <v>1962</v>
      </c>
      <c r="D164" s="289" t="s">
        <v>241</v>
      </c>
      <c r="E164" s="290">
        <v>3</v>
      </c>
      <c r="F164" s="422"/>
      <c r="G164" s="291">
        <f t="shared" si="9"/>
        <v>0</v>
      </c>
      <c r="H164" s="292">
        <v>0</v>
      </c>
      <c r="I164" s="293">
        <f t="shared" si="10"/>
        <v>0</v>
      </c>
      <c r="J164" s="223"/>
    </row>
    <row r="165" spans="1:10" x14ac:dyDescent="0.3">
      <c r="A165" s="287">
        <v>20</v>
      </c>
      <c r="B165" s="288">
        <v>434323</v>
      </c>
      <c r="C165" s="289" t="s">
        <v>1963</v>
      </c>
      <c r="D165" s="289" t="s">
        <v>241</v>
      </c>
      <c r="E165" s="290">
        <v>9</v>
      </c>
      <c r="F165" s="422"/>
      <c r="G165" s="291">
        <f t="shared" si="9"/>
        <v>0</v>
      </c>
      <c r="H165" s="292">
        <v>0.16</v>
      </c>
      <c r="I165" s="293">
        <f t="shared" si="10"/>
        <v>1.44</v>
      </c>
      <c r="J165" s="223"/>
    </row>
    <row r="166" spans="1:10" x14ac:dyDescent="0.3">
      <c r="A166" s="287">
        <v>21</v>
      </c>
      <c r="B166" s="288">
        <v>432121</v>
      </c>
      <c r="C166" s="289" t="s">
        <v>1964</v>
      </c>
      <c r="D166" s="289" t="s">
        <v>241</v>
      </c>
      <c r="E166" s="290">
        <v>14</v>
      </c>
      <c r="F166" s="422"/>
      <c r="G166" s="291">
        <f t="shared" si="9"/>
        <v>0</v>
      </c>
      <c r="H166" s="292">
        <v>0.39</v>
      </c>
      <c r="I166" s="293">
        <f t="shared" si="10"/>
        <v>5.46</v>
      </c>
      <c r="J166" s="223"/>
    </row>
    <row r="167" spans="1:10" x14ac:dyDescent="0.3">
      <c r="A167" s="287">
        <v>22</v>
      </c>
      <c r="B167" s="288">
        <v>432132</v>
      </c>
      <c r="C167" s="289" t="s">
        <v>1965</v>
      </c>
      <c r="D167" s="289" t="s">
        <v>241</v>
      </c>
      <c r="E167" s="290">
        <v>14</v>
      </c>
      <c r="F167" s="422"/>
      <c r="G167" s="291">
        <f t="shared" si="9"/>
        <v>0</v>
      </c>
      <c r="H167" s="292">
        <v>0</v>
      </c>
      <c r="I167" s="293">
        <f t="shared" si="10"/>
        <v>0</v>
      </c>
      <c r="J167" s="223"/>
    </row>
    <row r="168" spans="1:10" x14ac:dyDescent="0.3">
      <c r="A168" s="287">
        <v>23</v>
      </c>
      <c r="B168" s="288">
        <v>438022</v>
      </c>
      <c r="C168" s="289" t="s">
        <v>1966</v>
      </c>
      <c r="D168" s="289" t="s">
        <v>241</v>
      </c>
      <c r="E168" s="290">
        <v>1</v>
      </c>
      <c r="F168" s="422"/>
      <c r="G168" s="291">
        <f t="shared" si="9"/>
        <v>0</v>
      </c>
      <c r="H168" s="292">
        <v>0.26</v>
      </c>
      <c r="I168" s="293">
        <f t="shared" si="10"/>
        <v>0.26</v>
      </c>
      <c r="J168" s="223"/>
    </row>
    <row r="169" spans="1:10" x14ac:dyDescent="0.3">
      <c r="A169" s="287">
        <v>24</v>
      </c>
      <c r="B169" s="288">
        <v>438023</v>
      </c>
      <c r="C169" s="289" t="s">
        <v>1967</v>
      </c>
      <c r="D169" s="289" t="s">
        <v>241</v>
      </c>
      <c r="E169" s="290">
        <v>3</v>
      </c>
      <c r="F169" s="422"/>
      <c r="G169" s="291">
        <f t="shared" si="9"/>
        <v>0</v>
      </c>
      <c r="H169" s="292">
        <v>0.28000000000000003</v>
      </c>
      <c r="I169" s="293">
        <f t="shared" si="10"/>
        <v>0.84000000000000008</v>
      </c>
      <c r="J169" s="223"/>
    </row>
    <row r="170" spans="1:10" x14ac:dyDescent="0.3">
      <c r="A170" s="287">
        <v>25</v>
      </c>
      <c r="B170" s="288">
        <v>435050</v>
      </c>
      <c r="C170" s="289" t="s">
        <v>1968</v>
      </c>
      <c r="D170" s="289" t="s">
        <v>241</v>
      </c>
      <c r="E170" s="290">
        <v>4</v>
      </c>
      <c r="F170" s="422"/>
      <c r="G170" s="291">
        <f t="shared" si="9"/>
        <v>0</v>
      </c>
      <c r="H170" s="292">
        <v>0.39</v>
      </c>
      <c r="I170" s="293">
        <f t="shared" si="10"/>
        <v>1.56</v>
      </c>
      <c r="J170" s="223"/>
    </row>
    <row r="171" spans="1:10" x14ac:dyDescent="0.3">
      <c r="A171" s="287">
        <v>26</v>
      </c>
      <c r="B171" s="288">
        <v>438810</v>
      </c>
      <c r="C171" s="289" t="s">
        <v>1969</v>
      </c>
      <c r="D171" s="289" t="s">
        <v>241</v>
      </c>
      <c r="E171" s="290">
        <v>1</v>
      </c>
      <c r="F171" s="422"/>
      <c r="G171" s="291">
        <f t="shared" si="9"/>
        <v>0</v>
      </c>
      <c r="H171" s="292">
        <v>0.49</v>
      </c>
      <c r="I171" s="293">
        <f t="shared" si="10"/>
        <v>0.49</v>
      </c>
      <c r="J171" s="223"/>
    </row>
    <row r="172" spans="1:10" x14ac:dyDescent="0.3">
      <c r="A172" s="287">
        <v>27</v>
      </c>
      <c r="B172" s="288">
        <v>439118</v>
      </c>
      <c r="C172" s="289" t="s">
        <v>1970</v>
      </c>
      <c r="D172" s="289" t="s">
        <v>241</v>
      </c>
      <c r="E172" s="290">
        <v>2</v>
      </c>
      <c r="F172" s="422"/>
      <c r="G172" s="291">
        <f t="shared" si="9"/>
        <v>0</v>
      </c>
      <c r="H172" s="292">
        <v>0.36</v>
      </c>
      <c r="I172" s="293">
        <f t="shared" si="10"/>
        <v>0.72</v>
      </c>
      <c r="J172" s="223"/>
    </row>
    <row r="173" spans="1:10" x14ac:dyDescent="0.3">
      <c r="A173" s="287">
        <v>28</v>
      </c>
      <c r="B173" s="288">
        <v>439133</v>
      </c>
      <c r="C173" s="289" t="s">
        <v>1971</v>
      </c>
      <c r="D173" s="289" t="s">
        <v>241</v>
      </c>
      <c r="E173" s="290">
        <v>2</v>
      </c>
      <c r="F173" s="422"/>
      <c r="G173" s="291">
        <f t="shared" si="9"/>
        <v>0</v>
      </c>
      <c r="H173" s="292">
        <v>0.26</v>
      </c>
      <c r="I173" s="293">
        <f t="shared" si="10"/>
        <v>0.52</v>
      </c>
      <c r="J173" s="223"/>
    </row>
    <row r="174" spans="1:10" x14ac:dyDescent="0.3">
      <c r="A174" s="287">
        <v>29</v>
      </c>
      <c r="B174" s="288">
        <v>441141</v>
      </c>
      <c r="C174" s="289" t="s">
        <v>1972</v>
      </c>
      <c r="D174" s="289" t="s">
        <v>241</v>
      </c>
      <c r="E174" s="290">
        <v>2</v>
      </c>
      <c r="F174" s="422"/>
      <c r="G174" s="291">
        <f t="shared" si="9"/>
        <v>0</v>
      </c>
      <c r="H174" s="292">
        <v>0.82</v>
      </c>
      <c r="I174" s="293">
        <f t="shared" si="10"/>
        <v>1.64</v>
      </c>
      <c r="J174" s="223"/>
    </row>
    <row r="175" spans="1:10" x14ac:dyDescent="0.3">
      <c r="A175" s="287">
        <v>30</v>
      </c>
      <c r="B175" s="288">
        <v>441121</v>
      </c>
      <c r="C175" s="289" t="s">
        <v>1973</v>
      </c>
      <c r="D175" s="289" t="s">
        <v>241</v>
      </c>
      <c r="E175" s="290">
        <v>6</v>
      </c>
      <c r="F175" s="422"/>
      <c r="G175" s="291">
        <f t="shared" si="9"/>
        <v>0</v>
      </c>
      <c r="H175" s="292">
        <v>0.38</v>
      </c>
      <c r="I175" s="293">
        <f t="shared" si="10"/>
        <v>2.2800000000000002</v>
      </c>
      <c r="J175" s="223"/>
    </row>
    <row r="176" spans="1:10" x14ac:dyDescent="0.3">
      <c r="A176" s="287">
        <v>31</v>
      </c>
      <c r="B176" s="288">
        <v>450031</v>
      </c>
      <c r="C176" s="289" t="s">
        <v>1974</v>
      </c>
      <c r="D176" s="289" t="s">
        <v>241</v>
      </c>
      <c r="E176" s="290">
        <v>2</v>
      </c>
      <c r="F176" s="422"/>
      <c r="G176" s="291">
        <f t="shared" si="9"/>
        <v>0</v>
      </c>
      <c r="H176" s="292">
        <v>0.61</v>
      </c>
      <c r="I176" s="293">
        <f t="shared" si="10"/>
        <v>1.22</v>
      </c>
      <c r="J176" s="223"/>
    </row>
    <row r="177" spans="1:10" x14ac:dyDescent="0.3">
      <c r="A177" s="287">
        <v>32</v>
      </c>
      <c r="B177" s="288">
        <v>474706</v>
      </c>
      <c r="C177" s="289" t="s">
        <v>1975</v>
      </c>
      <c r="D177" s="289" t="s">
        <v>241</v>
      </c>
      <c r="E177" s="290">
        <v>1</v>
      </c>
      <c r="F177" s="422"/>
      <c r="G177" s="291">
        <f t="shared" si="9"/>
        <v>0</v>
      </c>
      <c r="H177" s="292">
        <v>0.28000000000000003</v>
      </c>
      <c r="I177" s="293">
        <f t="shared" si="10"/>
        <v>0.28000000000000003</v>
      </c>
      <c r="J177" s="223"/>
    </row>
    <row r="178" spans="1:10" x14ac:dyDescent="0.3">
      <c r="A178" s="287">
        <v>33</v>
      </c>
      <c r="B178" s="288">
        <v>464311</v>
      </c>
      <c r="C178" s="289" t="s">
        <v>1976</v>
      </c>
      <c r="D178" s="289" t="s">
        <v>241</v>
      </c>
      <c r="E178" s="290">
        <v>1</v>
      </c>
      <c r="F178" s="422"/>
      <c r="G178" s="291">
        <f t="shared" si="9"/>
        <v>0</v>
      </c>
      <c r="H178" s="292">
        <v>0.36</v>
      </c>
      <c r="I178" s="293">
        <f t="shared" si="10"/>
        <v>0.36</v>
      </c>
      <c r="J178" s="223"/>
    </row>
    <row r="179" spans="1:10" x14ac:dyDescent="0.3">
      <c r="A179" s="287">
        <v>34</v>
      </c>
      <c r="B179" s="288">
        <v>1</v>
      </c>
      <c r="C179" s="289" t="s">
        <v>1977</v>
      </c>
      <c r="D179" s="289" t="s">
        <v>241</v>
      </c>
      <c r="E179" s="290">
        <v>1</v>
      </c>
      <c r="F179" s="422"/>
      <c r="G179" s="291">
        <f t="shared" si="9"/>
        <v>0</v>
      </c>
      <c r="H179" s="292">
        <v>0</v>
      </c>
      <c r="I179" s="293">
        <f t="shared" si="10"/>
        <v>0</v>
      </c>
      <c r="J179" s="223"/>
    </row>
    <row r="180" spans="1:10" x14ac:dyDescent="0.3">
      <c r="A180" s="287">
        <v>35</v>
      </c>
      <c r="B180" s="288">
        <v>2</v>
      </c>
      <c r="C180" s="289" t="s">
        <v>1978</v>
      </c>
      <c r="D180" s="289" t="s">
        <v>241</v>
      </c>
      <c r="E180" s="290">
        <v>47.08</v>
      </c>
      <c r="F180" s="422"/>
      <c r="G180" s="291">
        <f t="shared" si="9"/>
        <v>0</v>
      </c>
      <c r="H180" s="292">
        <v>0</v>
      </c>
      <c r="I180" s="293">
        <f t="shared" si="10"/>
        <v>0</v>
      </c>
      <c r="J180" s="223"/>
    </row>
    <row r="181" spans="1:10" x14ac:dyDescent="0.3">
      <c r="A181" s="287">
        <v>36</v>
      </c>
      <c r="B181" s="288">
        <v>3</v>
      </c>
      <c r="C181" s="289" t="s">
        <v>1979</v>
      </c>
      <c r="D181" s="289" t="s">
        <v>241</v>
      </c>
      <c r="E181" s="290">
        <v>1</v>
      </c>
      <c r="F181" s="422"/>
      <c r="G181" s="291">
        <f t="shared" si="9"/>
        <v>0</v>
      </c>
      <c r="H181" s="292">
        <v>0</v>
      </c>
      <c r="I181" s="293">
        <f t="shared" si="10"/>
        <v>0</v>
      </c>
      <c r="J181" s="223"/>
    </row>
    <row r="182" spans="1:10" ht="17.25" thickBot="1" x14ac:dyDescent="0.35">
      <c r="A182" s="298">
        <v>37</v>
      </c>
      <c r="B182" s="299">
        <v>450052</v>
      </c>
      <c r="C182" s="300" t="s">
        <v>1980</v>
      </c>
      <c r="D182" s="300" t="s">
        <v>241</v>
      </c>
      <c r="E182" s="301">
        <v>2</v>
      </c>
      <c r="F182" s="423"/>
      <c r="G182" s="302">
        <f t="shared" si="9"/>
        <v>0</v>
      </c>
      <c r="H182" s="303">
        <v>0.51</v>
      </c>
      <c r="I182" s="304">
        <f t="shared" si="10"/>
        <v>1.02</v>
      </c>
      <c r="J182" s="223"/>
    </row>
    <row r="183" spans="1:10" s="314" customFormat="1" ht="17.25" thickBot="1" x14ac:dyDescent="0.35">
      <c r="A183" s="325"/>
      <c r="B183" s="326"/>
      <c r="C183" s="327" t="s">
        <v>1837</v>
      </c>
      <c r="D183" s="327"/>
      <c r="E183" s="328"/>
      <c r="F183" s="329"/>
      <c r="G183" s="329">
        <f>SUM(G146:G182)</f>
        <v>0</v>
      </c>
      <c r="H183" s="330"/>
      <c r="I183" s="331">
        <f>SUM(I146:I182)</f>
        <v>47.080000000000013</v>
      </c>
    </row>
    <row r="184" spans="1:10" x14ac:dyDescent="0.3">
      <c r="B184" s="333"/>
      <c r="E184" s="224"/>
      <c r="F184" s="224"/>
      <c r="G184" s="346"/>
      <c r="H184" s="335"/>
      <c r="I184" s="336"/>
      <c r="J184" s="223"/>
    </row>
    <row r="185" spans="1:10" x14ac:dyDescent="0.3">
      <c r="A185" s="223" t="s">
        <v>1803</v>
      </c>
      <c r="B185" s="333"/>
      <c r="E185" s="224"/>
      <c r="F185" s="224"/>
      <c r="G185" s="346"/>
      <c r="H185" s="335"/>
      <c r="I185" s="336"/>
      <c r="J185" s="223"/>
    </row>
    <row r="186" spans="1:10" x14ac:dyDescent="0.3">
      <c r="A186" s="223" t="s">
        <v>1804</v>
      </c>
      <c r="B186" s="333"/>
      <c r="E186" s="224"/>
      <c r="F186" s="224"/>
      <c r="G186" s="346"/>
      <c r="H186" s="335"/>
      <c r="I186" s="336"/>
      <c r="J186" s="223"/>
    </row>
  </sheetData>
  <sheetProtection algorithmName="SHA-512" hashValue="ohneLu11KtK0goQ1dO2RteWfXg7mw/Pzr6KtT9RI7b/X74KbQ/hElRkjA/Y1UUAghSAjWmFzT8oMufBI31FI4g==" saltValue="NshuOdqja/ySO8/SH/f1VQ==" spinCount="100000" sheet="1" objects="1" scenarios="1"/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13</vt:i4>
      </vt:variant>
    </vt:vector>
  </HeadingPairs>
  <TitlesOfParts>
    <vt:vector size="24" baseType="lpstr">
      <vt:lpstr>Celková rekapitulace</vt:lpstr>
      <vt:lpstr>Rekapitulace SO01-04</vt:lpstr>
      <vt:lpstr>SO-01 - Vodojem a vstupní...</vt:lpstr>
      <vt:lpstr>SO-02 - Vrtaná studna a m...</vt:lpstr>
      <vt:lpstr>SO-03 - Propojovací potrubí</vt:lpstr>
      <vt:lpstr>SO-04 - Zpevněné a nezpev...</vt:lpstr>
      <vt:lpstr>PS - Strojně technolog.</vt:lpstr>
      <vt:lpstr>PS_Elektro_rekapitulace</vt:lpstr>
      <vt:lpstr>PS_elektro</vt:lpstr>
      <vt:lpstr>VRN_ORN</vt:lpstr>
      <vt:lpstr>Pokyny pro vyplnění</vt:lpstr>
      <vt:lpstr>'Rekapitulace SO01-04'!Názvy_tisku</vt:lpstr>
      <vt:lpstr>'SO-01 - Vodojem a vstupní...'!Názvy_tisku</vt:lpstr>
      <vt:lpstr>'SO-02 - Vrtaná studna a m...'!Názvy_tisku</vt:lpstr>
      <vt:lpstr>'SO-03 - Propojovací potrubí'!Názvy_tisku</vt:lpstr>
      <vt:lpstr>'SO-04 - Zpevněné a nezpev...'!Názvy_tisku</vt:lpstr>
      <vt:lpstr>'Celková rekapitulace'!Oblast_tisku</vt:lpstr>
      <vt:lpstr>'Pokyny pro vyplnění'!Oblast_tisku</vt:lpstr>
      <vt:lpstr>'Rekapitulace SO01-04'!Oblast_tisku</vt:lpstr>
      <vt:lpstr>'SO-01 - Vodojem a vstupní...'!Oblast_tisku</vt:lpstr>
      <vt:lpstr>'SO-02 - Vrtaná studna a m...'!Oblast_tisku</vt:lpstr>
      <vt:lpstr>'SO-03 - Propojovací potrubí'!Oblast_tisku</vt:lpstr>
      <vt:lpstr>'SO-04 - Zpevněné a nezpev...'!Oblast_tisku</vt:lpstr>
      <vt:lpstr>VRN_ORN!Oblast_tisku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MARTINPC\marti</dc:creator>
  <cp:lastModifiedBy>Eva Ratzenbeková</cp:lastModifiedBy>
  <cp:lastPrinted>2021-03-14T17:03:27Z</cp:lastPrinted>
  <dcterms:created xsi:type="dcterms:W3CDTF">2021-02-23T09:16:11Z</dcterms:created>
  <dcterms:modified xsi:type="dcterms:W3CDTF">2021-03-15T13:52:49Z</dcterms:modified>
</cp:coreProperties>
</file>